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narlax.sharepoint.com/sites/Administration/Shared Documents/Green books &amp; Sustainability/2025 Green books/2025 Arnarlax/"/>
    </mc:Choice>
  </mc:AlternateContent>
  <xr:revisionPtr revIDLastSave="1168" documentId="8_{F5683616-D2C8-48A0-A418-1BCB8AF74F42}" xr6:coauthVersionLast="47" xr6:coauthVersionMax="47" xr10:uidLastSave="{04404B30-7589-4534-9191-32E4FEC186B6}"/>
  <bookViews>
    <workbookView xWindow="30612" yWindow="-108" windowWidth="30936" windowHeight="16776" activeTab="2" xr2:uid="{00000000-000D-0000-FFFF-FFFF00000000}"/>
  </bookViews>
  <sheets>
    <sheet name="Útstreymisbókhald Emission 2025" sheetId="5" r:id="rId1"/>
    <sheet name="A.fjordur 2025" sheetId="3" r:id="rId2"/>
    <sheet name="P&amp;T 2025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6" i="4" l="1"/>
  <c r="J55" i="3"/>
  <c r="D55" i="3"/>
  <c r="D56" i="4"/>
  <c r="J56" i="4"/>
  <c r="R56" i="4"/>
  <c r="G51" i="5" l="1"/>
  <c r="G50" i="5"/>
  <c r="E31" i="5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T3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2" i="4"/>
  <c r="S43" i="4"/>
  <c r="R43" i="4"/>
  <c r="Q43" i="4"/>
  <c r="P43" i="4"/>
  <c r="O43" i="4"/>
  <c r="N43" i="4"/>
  <c r="M43" i="4"/>
  <c r="L43" i="4"/>
  <c r="L56" i="4"/>
  <c r="N56" i="4"/>
  <c r="O56" i="4"/>
  <c r="P56" i="4"/>
  <c r="Q56" i="4"/>
  <c r="T56" i="4"/>
  <c r="S56" i="4"/>
  <c r="L42" i="4"/>
  <c r="M42" i="4"/>
  <c r="N42" i="4"/>
  <c r="O42" i="4"/>
  <c r="P42" i="4"/>
  <c r="Q42" i="4"/>
  <c r="R42" i="4" s="1"/>
  <c r="S42" i="4"/>
  <c r="L44" i="4"/>
  <c r="M44" i="4"/>
  <c r="N44" i="4"/>
  <c r="O44" i="4"/>
  <c r="P44" i="4"/>
  <c r="Q44" i="4" s="1"/>
  <c r="R44" i="4" s="1"/>
  <c r="S44" i="4"/>
  <c r="L45" i="4"/>
  <c r="M45" i="4"/>
  <c r="N45" i="4"/>
  <c r="Q45" i="4" s="1"/>
  <c r="R45" i="4" s="1"/>
  <c r="O45" i="4"/>
  <c r="P45" i="4"/>
  <c r="S45" i="4"/>
  <c r="L35" i="4"/>
  <c r="M35" i="4"/>
  <c r="S35" i="4" s="1"/>
  <c r="N35" i="4"/>
  <c r="O35" i="4"/>
  <c r="P35" i="4"/>
  <c r="L36" i="4"/>
  <c r="M36" i="4"/>
  <c r="S36" i="4" s="1"/>
  <c r="N36" i="4"/>
  <c r="O36" i="4"/>
  <c r="P36" i="4"/>
  <c r="L37" i="4"/>
  <c r="M37" i="4"/>
  <c r="N37" i="4"/>
  <c r="O37" i="4"/>
  <c r="P37" i="4"/>
  <c r="Q37" i="4" s="1"/>
  <c r="R37" i="4" s="1"/>
  <c r="S37" i="4"/>
  <c r="L25" i="4"/>
  <c r="M25" i="4"/>
  <c r="N25" i="4"/>
  <c r="Q25" i="4" s="1"/>
  <c r="R25" i="4" s="1"/>
  <c r="O25" i="4"/>
  <c r="S25" i="4" s="1"/>
  <c r="P25" i="4"/>
  <c r="L8" i="4"/>
  <c r="M8" i="4"/>
  <c r="N8" i="4"/>
  <c r="Q8" i="4" s="1"/>
  <c r="R8" i="4" s="1"/>
  <c r="O8" i="4"/>
  <c r="P8" i="4"/>
  <c r="S8" i="4"/>
  <c r="L9" i="4"/>
  <c r="M9" i="4"/>
  <c r="N9" i="4"/>
  <c r="Q9" i="4" s="1"/>
  <c r="R9" i="4" s="1"/>
  <c r="O9" i="4"/>
  <c r="P9" i="4"/>
  <c r="S9" i="4"/>
  <c r="L10" i="4"/>
  <c r="M10" i="4"/>
  <c r="N10" i="4"/>
  <c r="O10" i="4"/>
  <c r="P10" i="4"/>
  <c r="Q10" i="4"/>
  <c r="R10" i="4" s="1"/>
  <c r="S10" i="4"/>
  <c r="L11" i="4"/>
  <c r="M11" i="4"/>
  <c r="N11" i="4"/>
  <c r="Q11" i="4" s="1"/>
  <c r="R11" i="4" s="1"/>
  <c r="O11" i="4"/>
  <c r="P11" i="4"/>
  <c r="S11" i="4"/>
  <c r="L12" i="4"/>
  <c r="M12" i="4"/>
  <c r="N12" i="4"/>
  <c r="Q12" i="4" s="1"/>
  <c r="R12" i="4" s="1"/>
  <c r="O12" i="4"/>
  <c r="P12" i="4"/>
  <c r="S12" i="4"/>
  <c r="L13" i="4"/>
  <c r="M13" i="4"/>
  <c r="N13" i="4"/>
  <c r="O13" i="4"/>
  <c r="P13" i="4"/>
  <c r="Q13" i="4"/>
  <c r="R13" i="4" s="1"/>
  <c r="S13" i="4"/>
  <c r="L14" i="4"/>
  <c r="M14" i="4"/>
  <c r="N14" i="4"/>
  <c r="Q14" i="4" s="1"/>
  <c r="R14" i="4" s="1"/>
  <c r="O14" i="4"/>
  <c r="P14" i="4"/>
  <c r="S14" i="4"/>
  <c r="L15" i="4"/>
  <c r="M15" i="4"/>
  <c r="N15" i="4"/>
  <c r="O15" i="4"/>
  <c r="P15" i="4"/>
  <c r="Q15" i="4" s="1"/>
  <c r="R15" i="4" s="1"/>
  <c r="S15" i="4"/>
  <c r="L16" i="4"/>
  <c r="M16" i="4"/>
  <c r="N16" i="4"/>
  <c r="Q16" i="4" s="1"/>
  <c r="R16" i="4" s="1"/>
  <c r="O16" i="4"/>
  <c r="P16" i="4"/>
  <c r="S16" i="4"/>
  <c r="L17" i="4"/>
  <c r="M17" i="4"/>
  <c r="N17" i="4"/>
  <c r="O17" i="4"/>
  <c r="P17" i="4"/>
  <c r="Q17" i="4"/>
  <c r="R17" i="4"/>
  <c r="S17" i="4"/>
  <c r="L18" i="4"/>
  <c r="M18" i="4"/>
  <c r="N18" i="4"/>
  <c r="Q18" i="4" s="1"/>
  <c r="R18" i="4" s="1"/>
  <c r="O18" i="4"/>
  <c r="P18" i="4"/>
  <c r="S18" i="4"/>
  <c r="L19" i="4"/>
  <c r="M19" i="4"/>
  <c r="N19" i="4"/>
  <c r="O19" i="4"/>
  <c r="P19" i="4"/>
  <c r="Q19" i="4"/>
  <c r="R19" i="4"/>
  <c r="S19" i="4"/>
  <c r="L20" i="4"/>
  <c r="M20" i="4"/>
  <c r="N20" i="4"/>
  <c r="O20" i="4"/>
  <c r="P20" i="4"/>
  <c r="Q20" i="4"/>
  <c r="R20" i="4" s="1"/>
  <c r="S20" i="4"/>
  <c r="L21" i="4"/>
  <c r="M21" i="4"/>
  <c r="N21" i="4"/>
  <c r="O21" i="4"/>
  <c r="P21" i="4"/>
  <c r="Q21" i="4" s="1"/>
  <c r="R21" i="4" s="1"/>
  <c r="S21" i="4"/>
  <c r="L22" i="4"/>
  <c r="M22" i="4"/>
  <c r="N22" i="4"/>
  <c r="Q22" i="4" s="1"/>
  <c r="R22" i="4" s="1"/>
  <c r="O22" i="4"/>
  <c r="P22" i="4"/>
  <c r="S22" i="4"/>
  <c r="L23" i="4"/>
  <c r="M23" i="4"/>
  <c r="N23" i="4"/>
  <c r="O23" i="4"/>
  <c r="P23" i="4"/>
  <c r="Q23" i="4" s="1"/>
  <c r="R23" i="4" s="1"/>
  <c r="S23" i="4"/>
  <c r="L24" i="4"/>
  <c r="M24" i="4"/>
  <c r="N24" i="4"/>
  <c r="Q24" i="4" s="1"/>
  <c r="R24" i="4" s="1"/>
  <c r="O24" i="4"/>
  <c r="P24" i="4"/>
  <c r="S24" i="4"/>
  <c r="G42" i="4"/>
  <c r="G43" i="4"/>
  <c r="G44" i="4"/>
  <c r="G45" i="4"/>
  <c r="G37" i="4"/>
  <c r="G35" i="4"/>
  <c r="G36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N5" i="3"/>
  <c r="L53" i="3"/>
  <c r="M53" i="3"/>
  <c r="O53" i="3"/>
  <c r="S53" i="3"/>
  <c r="T2" i="3"/>
  <c r="T3" i="3"/>
  <c r="T4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42" i="3"/>
  <c r="T43" i="3"/>
  <c r="T44" i="3"/>
  <c r="T45" i="3"/>
  <c r="T46" i="3"/>
  <c r="T47" i="3"/>
  <c r="T48" i="3"/>
  <c r="T49" i="3"/>
  <c r="T50" i="3"/>
  <c r="T51" i="3"/>
  <c r="T52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L2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42" i="3"/>
  <c r="L43" i="3"/>
  <c r="L44" i="3"/>
  <c r="L45" i="3"/>
  <c r="L46" i="3"/>
  <c r="L47" i="3"/>
  <c r="L48" i="3"/>
  <c r="L49" i="3"/>
  <c r="L50" i="3"/>
  <c r="L51" i="3"/>
  <c r="L52" i="3"/>
  <c r="N51" i="3"/>
  <c r="P51" i="3"/>
  <c r="Q51" i="3"/>
  <c r="R51" i="3" s="1"/>
  <c r="N50" i="3"/>
  <c r="P50" i="3"/>
  <c r="N49" i="3"/>
  <c r="Q49" i="3" s="1"/>
  <c r="R49" i="3" s="1"/>
  <c r="P49" i="3"/>
  <c r="N48" i="3"/>
  <c r="Q48" i="3" s="1"/>
  <c r="R48" i="3" s="1"/>
  <c r="P48" i="3"/>
  <c r="N47" i="3"/>
  <c r="Q47" i="3" s="1"/>
  <c r="R47" i="3" s="1"/>
  <c r="P47" i="3"/>
  <c r="N46" i="3"/>
  <c r="Q46" i="3" s="1"/>
  <c r="R46" i="3" s="1"/>
  <c r="P46" i="3"/>
  <c r="N45" i="3"/>
  <c r="P45" i="3"/>
  <c r="Q45" i="3"/>
  <c r="R45" i="3" s="1"/>
  <c r="N43" i="3"/>
  <c r="P43" i="3"/>
  <c r="Q43" i="3"/>
  <c r="R43" i="3"/>
  <c r="N42" i="3"/>
  <c r="Q42" i="3" s="1"/>
  <c r="R42" i="3" s="1"/>
  <c r="P42" i="3"/>
  <c r="N25" i="3"/>
  <c r="Q25" i="3" s="1"/>
  <c r="R25" i="3" s="1"/>
  <c r="P25" i="3"/>
  <c r="N24" i="3"/>
  <c r="P24" i="3"/>
  <c r="N23" i="3"/>
  <c r="Q23" i="3" s="1"/>
  <c r="R23" i="3" s="1"/>
  <c r="P23" i="3"/>
  <c r="N22" i="3"/>
  <c r="P22" i="3"/>
  <c r="Q22" i="3"/>
  <c r="R22" i="3"/>
  <c r="N21" i="3"/>
  <c r="P21" i="3"/>
  <c r="Q21" i="3"/>
  <c r="R21" i="3" s="1"/>
  <c r="N20" i="3"/>
  <c r="P20" i="3"/>
  <c r="Q20" i="3"/>
  <c r="R20" i="3" s="1"/>
  <c r="N19" i="3"/>
  <c r="P19" i="3"/>
  <c r="N18" i="3"/>
  <c r="P18" i="3"/>
  <c r="N17" i="3"/>
  <c r="Q17" i="3" s="1"/>
  <c r="R17" i="3" s="1"/>
  <c r="P17" i="3"/>
  <c r="N16" i="3"/>
  <c r="Q16" i="3" s="1"/>
  <c r="R16" i="3" s="1"/>
  <c r="P16" i="3"/>
  <c r="N14" i="3"/>
  <c r="Q14" i="3" s="1"/>
  <c r="R14" i="3" s="1"/>
  <c r="P14" i="3"/>
  <c r="N13" i="3"/>
  <c r="Q13" i="3" s="1"/>
  <c r="R13" i="3" s="1"/>
  <c r="P13" i="3"/>
  <c r="N12" i="3"/>
  <c r="Q12" i="3" s="1"/>
  <c r="R12" i="3" s="1"/>
  <c r="P12" i="3"/>
  <c r="N11" i="3"/>
  <c r="Q11" i="3" s="1"/>
  <c r="R11" i="3" s="1"/>
  <c r="P11" i="3"/>
  <c r="Q50" i="3" l="1"/>
  <c r="R50" i="3" s="1"/>
  <c r="Q19" i="3"/>
  <c r="R19" i="3" s="1"/>
  <c r="Q18" i="3"/>
  <c r="R18" i="3" s="1"/>
  <c r="Q36" i="4"/>
  <c r="R36" i="4" s="1"/>
  <c r="Q35" i="4"/>
  <c r="R35" i="4" s="1"/>
  <c r="Q24" i="3"/>
  <c r="R24" i="3" s="1"/>
  <c r="N10" i="3" l="1"/>
  <c r="Q10" i="3" s="1"/>
  <c r="R10" i="3" s="1"/>
  <c r="P10" i="3"/>
  <c r="G42" i="3"/>
  <c r="G43" i="3"/>
  <c r="G44" i="3"/>
  <c r="G45" i="3"/>
  <c r="G46" i="3"/>
  <c r="G47" i="3"/>
  <c r="G48" i="3"/>
  <c r="G49" i="3"/>
  <c r="G50" i="3"/>
  <c r="G51" i="3"/>
  <c r="G52" i="3"/>
  <c r="D39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10" i="3"/>
  <c r="M10" i="3"/>
  <c r="O10" i="3"/>
  <c r="S10" i="3"/>
  <c r="D26" i="3"/>
  <c r="L53" i="4" l="1"/>
  <c r="N53" i="4"/>
  <c r="P53" i="4"/>
  <c r="L2" i="4"/>
  <c r="L29" i="4"/>
  <c r="N29" i="4"/>
  <c r="P29" i="4"/>
  <c r="L30" i="4"/>
  <c r="N30" i="4"/>
  <c r="P30" i="4"/>
  <c r="L31" i="4"/>
  <c r="N31" i="4"/>
  <c r="P31" i="4"/>
  <c r="L32" i="4"/>
  <c r="N32" i="4"/>
  <c r="P32" i="4"/>
  <c r="L33" i="4"/>
  <c r="N33" i="4"/>
  <c r="P33" i="4"/>
  <c r="L34" i="4"/>
  <c r="N34" i="4"/>
  <c r="P34" i="4"/>
  <c r="L38" i="4"/>
  <c r="N38" i="4"/>
  <c r="P38" i="4"/>
  <c r="L39" i="4"/>
  <c r="N39" i="4"/>
  <c r="P39" i="4"/>
  <c r="L40" i="4"/>
  <c r="N40" i="4"/>
  <c r="P40" i="4"/>
  <c r="L41" i="4"/>
  <c r="N41" i="4"/>
  <c r="P41" i="4"/>
  <c r="L46" i="4"/>
  <c r="N46" i="4"/>
  <c r="P46" i="4"/>
  <c r="L47" i="4"/>
  <c r="N47" i="4"/>
  <c r="P47" i="4"/>
  <c r="L48" i="4"/>
  <c r="N48" i="4"/>
  <c r="P48" i="4"/>
  <c r="L49" i="4"/>
  <c r="N49" i="4"/>
  <c r="P49" i="4"/>
  <c r="L50" i="4"/>
  <c r="N50" i="4"/>
  <c r="P50" i="4"/>
  <c r="L51" i="4"/>
  <c r="N51" i="4"/>
  <c r="P51" i="4"/>
  <c r="L52" i="4"/>
  <c r="N52" i="4"/>
  <c r="P52" i="4"/>
  <c r="L54" i="4"/>
  <c r="N54" i="4"/>
  <c r="P54" i="4"/>
  <c r="L55" i="4"/>
  <c r="N55" i="4"/>
  <c r="P55" i="4"/>
  <c r="G39" i="4"/>
  <c r="O39" i="4" s="1"/>
  <c r="G40" i="4"/>
  <c r="M40" i="4" s="1"/>
  <c r="G41" i="4"/>
  <c r="M41" i="4" s="1"/>
  <c r="G46" i="4"/>
  <c r="O46" i="4" s="1"/>
  <c r="G47" i="4"/>
  <c r="M47" i="4" s="1"/>
  <c r="G48" i="4"/>
  <c r="M48" i="4" s="1"/>
  <c r="G49" i="4"/>
  <c r="M49" i="4" s="1"/>
  <c r="G50" i="4"/>
  <c r="M50" i="4" s="1"/>
  <c r="G51" i="4"/>
  <c r="M51" i="4" s="1"/>
  <c r="G52" i="4"/>
  <c r="M52" i="4" s="1"/>
  <c r="G53" i="4"/>
  <c r="M53" i="4" s="1"/>
  <c r="G54" i="4"/>
  <c r="M54" i="4" s="1"/>
  <c r="G55" i="4"/>
  <c r="O55" i="4" s="1"/>
  <c r="G34" i="4"/>
  <c r="M34" i="4" s="1"/>
  <c r="G33" i="4"/>
  <c r="O33" i="4" s="1"/>
  <c r="G32" i="4"/>
  <c r="M32" i="4" s="1"/>
  <c r="G31" i="4"/>
  <c r="M31" i="4" s="1"/>
  <c r="G30" i="4"/>
  <c r="M30" i="4" s="1"/>
  <c r="G29" i="4"/>
  <c r="M29" i="4" s="1"/>
  <c r="N44" i="3"/>
  <c r="P44" i="3"/>
  <c r="G41" i="3"/>
  <c r="G40" i="3"/>
  <c r="G39" i="3"/>
  <c r="G38" i="3"/>
  <c r="P9" i="3"/>
  <c r="P1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52" i="3"/>
  <c r="N9" i="3"/>
  <c r="N1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52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26" i="3"/>
  <c r="G33" i="3"/>
  <c r="G34" i="3"/>
  <c r="G35" i="3"/>
  <c r="G36" i="3"/>
  <c r="G37" i="3"/>
  <c r="Q48" i="4" l="1"/>
  <c r="Q39" i="4"/>
  <c r="R39" i="4" s="1"/>
  <c r="Q51" i="4"/>
  <c r="R51" i="4" s="1"/>
  <c r="Q33" i="4"/>
  <c r="R33" i="4" s="1"/>
  <c r="O51" i="4"/>
  <c r="Q53" i="4"/>
  <c r="R53" i="4" s="1"/>
  <c r="Q46" i="4"/>
  <c r="R46" i="4" s="1"/>
  <c r="Q34" i="4"/>
  <c r="R34" i="4" s="1"/>
  <c r="Q54" i="4"/>
  <c r="R54" i="4" s="1"/>
  <c r="Q49" i="4"/>
  <c r="R49" i="4" s="1"/>
  <c r="Q29" i="4"/>
  <c r="R29" i="4" s="1"/>
  <c r="Q40" i="4"/>
  <c r="R40" i="4" s="1"/>
  <c r="O50" i="4"/>
  <c r="S50" i="4" s="1"/>
  <c r="Q55" i="4"/>
  <c r="R55" i="4" s="1"/>
  <c r="Q50" i="4"/>
  <c r="R50" i="4" s="1"/>
  <c r="Q38" i="4"/>
  <c r="R38" i="4" s="1"/>
  <c r="Q31" i="4"/>
  <c r="R31" i="4" s="1"/>
  <c r="Q41" i="4"/>
  <c r="R41" i="4" s="1"/>
  <c r="O30" i="4"/>
  <c r="S30" i="4" s="1"/>
  <c r="O52" i="4"/>
  <c r="S52" i="4" s="1"/>
  <c r="S51" i="4"/>
  <c r="Q52" i="4"/>
  <c r="R52" i="4" s="1"/>
  <c r="Q47" i="4"/>
  <c r="R47" i="4" s="1"/>
  <c r="O49" i="4"/>
  <c r="S49" i="4" s="1"/>
  <c r="O32" i="4"/>
  <c r="S32" i="4" s="1"/>
  <c r="Q32" i="4"/>
  <c r="R32" i="4" s="1"/>
  <c r="O29" i="4"/>
  <c r="S29" i="4" s="1"/>
  <c r="M55" i="4"/>
  <c r="S55" i="4" s="1"/>
  <c r="O40" i="4"/>
  <c r="S40" i="4" s="1"/>
  <c r="O31" i="4"/>
  <c r="S31" i="4" s="1"/>
  <c r="Q38" i="3"/>
  <c r="R38" i="3" s="1"/>
  <c r="Q27" i="3"/>
  <c r="T38" i="3"/>
  <c r="T33" i="3"/>
  <c r="T40" i="3"/>
  <c r="Q33" i="3"/>
  <c r="R33" i="3" s="1"/>
  <c r="Q34" i="3"/>
  <c r="R34" i="3" s="1"/>
  <c r="Q32" i="3"/>
  <c r="R32" i="3" s="1"/>
  <c r="Q37" i="3"/>
  <c r="R37" i="3" s="1"/>
  <c r="T41" i="3"/>
  <c r="Q35" i="3"/>
  <c r="R35" i="3" s="1"/>
  <c r="T39" i="3"/>
  <c r="Q30" i="3"/>
  <c r="R30" i="3" s="1"/>
  <c r="Q44" i="3"/>
  <c r="R44" i="3" s="1"/>
  <c r="Q31" i="3"/>
  <c r="R31" i="3" s="1"/>
  <c r="Q29" i="3"/>
  <c r="R29" i="3" s="1"/>
  <c r="Q26" i="3"/>
  <c r="R26" i="3" s="1"/>
  <c r="Q52" i="3"/>
  <c r="R52" i="3" s="1"/>
  <c r="Q36" i="3"/>
  <c r="R36" i="3" s="1"/>
  <c r="Q9" i="3"/>
  <c r="R9" i="3" s="1"/>
  <c r="T37" i="3"/>
  <c r="T36" i="3"/>
  <c r="Q15" i="3"/>
  <c r="R15" i="3" s="1"/>
  <c r="T35" i="3"/>
  <c r="T34" i="3"/>
  <c r="Q28" i="3"/>
  <c r="R28" i="3" s="1"/>
  <c r="Q39" i="3"/>
  <c r="R39" i="3" s="1"/>
  <c r="R48" i="4"/>
  <c r="Q30" i="4"/>
  <c r="R30" i="4" s="1"/>
  <c r="O53" i="4"/>
  <c r="S53" i="4" s="1"/>
  <c r="O47" i="4"/>
  <c r="S47" i="4" s="1"/>
  <c r="O48" i="4"/>
  <c r="S48" i="4" s="1"/>
  <c r="O34" i="4"/>
  <c r="S34" i="4" s="1"/>
  <c r="M46" i="4"/>
  <c r="S46" i="4" s="1"/>
  <c r="O54" i="4"/>
  <c r="S54" i="4" s="1"/>
  <c r="O41" i="4"/>
  <c r="S41" i="4" s="1"/>
  <c r="M39" i="4"/>
  <c r="S39" i="4" s="1"/>
  <c r="M33" i="4"/>
  <c r="S33" i="4" s="1"/>
  <c r="R27" i="3"/>
  <c r="Q41" i="3"/>
  <c r="R41" i="3" s="1"/>
  <c r="Q40" i="3"/>
  <c r="R40" i="3" s="1"/>
  <c r="G38" i="4"/>
  <c r="M38" i="4" l="1"/>
  <c r="O38" i="4"/>
  <c r="N28" i="4"/>
  <c r="P28" i="4"/>
  <c r="G26" i="4"/>
  <c r="M26" i="4" s="1"/>
  <c r="G7" i="4"/>
  <c r="M7" i="4" s="1"/>
  <c r="G5" i="4"/>
  <c r="M5" i="4" s="1"/>
  <c r="G6" i="4"/>
  <c r="M6" i="4" s="1"/>
  <c r="G4" i="4"/>
  <c r="O4" i="4" s="1"/>
  <c r="G3" i="4"/>
  <c r="M3" i="4" s="1"/>
  <c r="P3" i="4"/>
  <c r="P4" i="4"/>
  <c r="P5" i="4"/>
  <c r="P6" i="4"/>
  <c r="P7" i="4"/>
  <c r="P26" i="4"/>
  <c r="P27" i="4"/>
  <c r="N3" i="4"/>
  <c r="N4" i="4"/>
  <c r="N5" i="4"/>
  <c r="N6" i="4"/>
  <c r="N7" i="4"/>
  <c r="N26" i="4"/>
  <c r="N27" i="4"/>
  <c r="N2" i="4"/>
  <c r="L3" i="4"/>
  <c r="L4" i="4"/>
  <c r="L5" i="4"/>
  <c r="L6" i="4"/>
  <c r="L7" i="4"/>
  <c r="L26" i="4"/>
  <c r="L27" i="4"/>
  <c r="L28" i="4"/>
  <c r="S38" i="4" l="1"/>
  <c r="M4" i="4"/>
  <c r="S4" i="4" s="1"/>
  <c r="O6" i="4"/>
  <c r="S6" i="4" s="1"/>
  <c r="Q3" i="4"/>
  <c r="O26" i="4"/>
  <c r="S26" i="4" s="1"/>
  <c r="Q6" i="4"/>
  <c r="Q27" i="4"/>
  <c r="Q4" i="4"/>
  <c r="O7" i="4"/>
  <c r="S7" i="4" s="1"/>
  <c r="Q26" i="4"/>
  <c r="Q28" i="4"/>
  <c r="Q7" i="4"/>
  <c r="Q5" i="4"/>
  <c r="O5" i="4"/>
  <c r="S5" i="4" s="1"/>
  <c r="O3" i="4"/>
  <c r="S3" i="4" s="1"/>
  <c r="P3" i="3" l="1"/>
  <c r="P4" i="3"/>
  <c r="P5" i="3"/>
  <c r="P6" i="3"/>
  <c r="P7" i="3"/>
  <c r="P8" i="3"/>
  <c r="N3" i="3"/>
  <c r="N4" i="3"/>
  <c r="Q4" i="3" s="1"/>
  <c r="N6" i="3"/>
  <c r="N7" i="3"/>
  <c r="N8" i="3"/>
  <c r="N2" i="3"/>
  <c r="N53" i="3" l="1"/>
  <c r="Q3" i="3"/>
  <c r="R3" i="3" s="1"/>
  <c r="Q8" i="3"/>
  <c r="R8" i="3" s="1"/>
  <c r="Q7" i="3"/>
  <c r="R7" i="3" s="1"/>
  <c r="Q6" i="3"/>
  <c r="R6" i="3" s="1"/>
  <c r="Q5" i="3"/>
  <c r="R5" i="3" s="1"/>
  <c r="R4" i="3"/>
  <c r="G26" i="3" l="1"/>
  <c r="G8" i="3"/>
  <c r="O8" i="3" l="1"/>
  <c r="M8" i="3"/>
  <c r="P2" i="4"/>
  <c r="G27" i="4"/>
  <c r="G28" i="4"/>
  <c r="G27" i="3"/>
  <c r="G28" i="3"/>
  <c r="G29" i="3"/>
  <c r="G30" i="3"/>
  <c r="G31" i="3"/>
  <c r="G32" i="3"/>
  <c r="T26" i="3" l="1"/>
  <c r="T30" i="3"/>
  <c r="Q2" i="4"/>
  <c r="S8" i="3"/>
  <c r="M28" i="4"/>
  <c r="O28" i="4"/>
  <c r="M27" i="4"/>
  <c r="O27" i="4"/>
  <c r="G2" i="4"/>
  <c r="M2" i="4" s="1"/>
  <c r="G9" i="3"/>
  <c r="G7" i="3"/>
  <c r="G6" i="3"/>
  <c r="G5" i="3"/>
  <c r="G4" i="3"/>
  <c r="G3" i="3"/>
  <c r="G2" i="3"/>
  <c r="M2" i="3" s="1"/>
  <c r="T28" i="3" l="1"/>
  <c r="T31" i="3"/>
  <c r="T29" i="3"/>
  <c r="T32" i="3"/>
  <c r="O9" i="3"/>
  <c r="M9" i="3"/>
  <c r="S9" i="3" s="1"/>
  <c r="T27" i="3"/>
  <c r="S27" i="4"/>
  <c r="S28" i="4"/>
  <c r="O6" i="3"/>
  <c r="M6" i="3"/>
  <c r="M7" i="3"/>
  <c r="O7" i="3"/>
  <c r="M3" i="3"/>
  <c r="O3" i="3"/>
  <c r="M4" i="3"/>
  <c r="O4" i="3"/>
  <c r="M5" i="3"/>
  <c r="O5" i="3"/>
  <c r="O2" i="4"/>
  <c r="P2" i="3"/>
  <c r="P53" i="3" s="1"/>
  <c r="O2" i="3"/>
  <c r="S2" i="3" s="1"/>
  <c r="S2" i="4" l="1"/>
  <c r="S6" i="3"/>
  <c r="S4" i="3"/>
  <c r="S3" i="3"/>
  <c r="S7" i="3"/>
  <c r="S5" i="3"/>
  <c r="Q2" i="3"/>
  <c r="Q53" i="3" s="1"/>
  <c r="R53" i="3" s="1"/>
  <c r="R2" i="3" l="1"/>
  <c r="T53" i="3"/>
  <c r="R3" i="4" l="1"/>
  <c r="R5" i="4"/>
  <c r="R28" i="4"/>
  <c r="R2" i="4"/>
  <c r="R7" i="4"/>
  <c r="R27" i="4"/>
  <c r="R4" i="4"/>
  <c r="R6" i="4"/>
  <c r="R26" i="4"/>
</calcChain>
</file>

<file path=xl/sharedStrings.xml><?xml version="1.0" encoding="utf-8"?>
<sst xmlns="http://schemas.openxmlformats.org/spreadsheetml/2006/main" count="404" uniqueCount="206">
  <si>
    <t>Viðmiðunarár</t>
  </si>
  <si>
    <t>Upplýsingar um rekstraeininguna</t>
  </si>
  <si>
    <t>Heiti móðurfélags</t>
  </si>
  <si>
    <t>Arnarlax ehf</t>
  </si>
  <si>
    <t>heiti rekstraeiningar</t>
  </si>
  <si>
    <t>Arnarlax sjókvíaeldi</t>
  </si>
  <si>
    <t>Kennitala rekstraeiningar</t>
  </si>
  <si>
    <t>heimilisfang</t>
  </si>
  <si>
    <t>Strandgata 1</t>
  </si>
  <si>
    <t>Bær/staður</t>
  </si>
  <si>
    <t>Bíldudalur</t>
  </si>
  <si>
    <t>Póstnúmer</t>
  </si>
  <si>
    <t>Land</t>
  </si>
  <si>
    <t>Ísland</t>
  </si>
  <si>
    <t>Haganes (FE-1105)</t>
  </si>
  <si>
    <t>Foss (FE-1087)</t>
  </si>
  <si>
    <t>Hringsdalur (FE-1105)</t>
  </si>
  <si>
    <t>1. 65°38.100'N 23°32.872'W</t>
  </si>
  <si>
    <t>2. 65°37.957'N 23°32.282'W</t>
  </si>
  <si>
    <t>3. 65°37.577'N 23°32.722'W</t>
  </si>
  <si>
    <t>4. 65°37.153'N 23°32.633'W</t>
  </si>
  <si>
    <t>Laugardalur (FE-1144)</t>
  </si>
  <si>
    <t>5. 65°37.107'N 23°33.283'W</t>
  </si>
  <si>
    <t>1. 65°39.277'N 23°56.974'W</t>
  </si>
  <si>
    <t>6. 65°37.617'N 23°33.362'W</t>
  </si>
  <si>
    <t>2. 65°39.581'N 23°56.524'W</t>
  </si>
  <si>
    <t>Eyri (FE-1144)</t>
  </si>
  <si>
    <t>3. 65°38.652'N 23°53.684'W</t>
  </si>
  <si>
    <t>4. 65°38.409'N 23°54.134'W</t>
  </si>
  <si>
    <t>Steinanes (FE-1105)</t>
  </si>
  <si>
    <t>Tjaldanes (FE-1105)</t>
  </si>
  <si>
    <t>1. 65°45.420'N 23°33.620'W</t>
  </si>
  <si>
    <t>2. 65°45.160'N 23°31.750'W</t>
  </si>
  <si>
    <t>3. 65°44.600'N 23°32.090'W</t>
  </si>
  <si>
    <t>4. 65°44.950'N 23°34.080'W</t>
  </si>
  <si>
    <t>Vatnasviðsumdæmi</t>
  </si>
  <si>
    <t>Kóði atvinnugreinaflokkunar Evrópubandalaganna (4 tölustafir)</t>
  </si>
  <si>
    <t>0321</t>
  </si>
  <si>
    <t>Mikilvægasta atvinnustarfsemin, skv. kóða atvinnugreinaflokkunar</t>
  </si>
  <si>
    <t>Valkvæðar upplýsingar</t>
  </si>
  <si>
    <t>Framleiðslumagn í sjó (kg)</t>
  </si>
  <si>
    <t xml:space="preserve">Fjöldi virkra stöðva á árinu </t>
  </si>
  <si>
    <t>Fjöldi klukkustunda á ári í rekstri</t>
  </si>
  <si>
    <t>Fjöldi starfsmanna</t>
  </si>
  <si>
    <t>Reitur fyrir textaupplýsingar eða veffang sem vísar á umhverfis- upplýsingar sem rekstraeining eða móðurfélag vill koma á framfæri</t>
  </si>
  <si>
    <t xml:space="preserve">Öll starfsemi rekstrareiningarinnar samkvæmt I. viðauka (samkvæmt skráningarkerfinu í I. viðauka og IPPC-kóðanum, liggi slíkt fyrir) </t>
  </si>
  <si>
    <t>Númer starfsemi</t>
  </si>
  <si>
    <t>E-PRTR kóði</t>
  </si>
  <si>
    <t>IPPC kóði</t>
  </si>
  <si>
    <t>7B</t>
  </si>
  <si>
    <t>Upplýsingar um losun rekstrareiningarinnar í andrúmsloft fyrir hvert mengunarefni sem fer yfir viðmiðunargildi (samkvæmt II. viðauka)</t>
  </si>
  <si>
    <t>Mengunarefni skv. II viðauka</t>
  </si>
  <si>
    <t>Aðferð</t>
  </si>
  <si>
    <t>Losun í andrúmsloft</t>
  </si>
  <si>
    <t>nr.</t>
  </si>
  <si>
    <t>nafn</t>
  </si>
  <si>
    <t>M/C/E</t>
  </si>
  <si>
    <t>Aðferðarfræði</t>
  </si>
  <si>
    <t>Heildar [kg/ár]</t>
  </si>
  <si>
    <t>Óhapp [kg/ár]</t>
  </si>
  <si>
    <t>Upplýsingar um losun rekstrareiningarinnar í vatn fyrir hvert mengunarefni sem fer yfir viðmiðunargildi (samkvæmt II. viðauka)</t>
  </si>
  <si>
    <t>Losun í vatn</t>
  </si>
  <si>
    <t>Heildar köfnunarefni</t>
  </si>
  <si>
    <t>C</t>
  </si>
  <si>
    <t>Skv. skjali frá UST um útreikning á losun frá fiskeldi</t>
  </si>
  <si>
    <t>Heildar fosfór</t>
  </si>
  <si>
    <t>Upplýsingar um losun rekstrareiningarinnar í land fyrir hvert mengunarefni sem fer yfir viðmiðunargildi (samkvæmt II. viðauka)</t>
  </si>
  <si>
    <t>Losun í land</t>
  </si>
  <si>
    <t>Flutningur hvers mengunarefnis af staðnum, sem ætlað er til skólphreinsunar, í magni sem er umfram viðmiðunargildi (samkvæmt II. viðauka)</t>
  </si>
  <si>
    <t>Losun í aðskilda fráveitu</t>
  </si>
  <si>
    <t>Flutningur hættulegs úrgangs, sem fer yfir viðmiðunargildi (skv. 5. gr.), frá rekstrareiningunni</t>
  </si>
  <si>
    <t>Innanlands</t>
  </si>
  <si>
    <t>Magn [t/ár]</t>
  </si>
  <si>
    <t>D/R</t>
  </si>
  <si>
    <t>(M/C/E)</t>
  </si>
  <si>
    <t>Til annara landa</t>
  </si>
  <si>
    <t>Heiti og heimilisfang endurnýtis/fargara</t>
  </si>
  <si>
    <t>Heimilisfang viðtökustöðvar</t>
  </si>
  <si>
    <t>Flutningur hættulauss úrgangs, sem fer yfir viðmiðunargildi (skv. 5. gr.), frá rekstrareiningunni</t>
  </si>
  <si>
    <t>Lögbært yfirvald sem almenningur getur snúið sér til:</t>
  </si>
  <si>
    <t>Heiti</t>
  </si>
  <si>
    <t>Heimilisfang</t>
  </si>
  <si>
    <t>Suðurlandsbraut 24</t>
  </si>
  <si>
    <t>Reykjavík</t>
  </si>
  <si>
    <t>Símanúmer</t>
  </si>
  <si>
    <t>Tölvupóstfang</t>
  </si>
  <si>
    <t>Fóðurframleiðandi</t>
  </si>
  <si>
    <t>Týpa fóðurs</t>
  </si>
  <si>
    <t>Magn fóðurs [kg]</t>
  </si>
  <si>
    <t>Þurrvigt fóðurs %</t>
  </si>
  <si>
    <t>Hlutfall prótín %</t>
  </si>
  <si>
    <t>Hlutfall N %</t>
  </si>
  <si>
    <t>Hlutfall P %</t>
  </si>
  <si>
    <t>Hlutfall C %</t>
  </si>
  <si>
    <t>Framleiðsla/lífmassaaukning [tonn]</t>
  </si>
  <si>
    <t>POC [kg]</t>
  </si>
  <si>
    <t>PON [kg]</t>
  </si>
  <si>
    <t>POP [kg]</t>
  </si>
  <si>
    <t>DON [kg]</t>
  </si>
  <si>
    <t>DOP [kg]</t>
  </si>
  <si>
    <t>Total P</t>
  </si>
  <si>
    <t>kg P/tonn</t>
  </si>
  <si>
    <t>Total N</t>
  </si>
  <si>
    <t>Haganes</t>
  </si>
  <si>
    <t>Skretting</t>
  </si>
  <si>
    <t>Protec 600 50A</t>
  </si>
  <si>
    <t>Hringsdalur</t>
  </si>
  <si>
    <t>Steinanes</t>
  </si>
  <si>
    <t>Tjaldanes</t>
  </si>
  <si>
    <t>Samtals</t>
  </si>
  <si>
    <t>Gross biomass increase:</t>
  </si>
  <si>
    <t>Limit</t>
  </si>
  <si>
    <t>10kg</t>
  </si>
  <si>
    <t>Laugardalur</t>
  </si>
  <si>
    <t>Optimax Polar 1200 50A</t>
  </si>
  <si>
    <t>Optimax Polar 2500 50A</t>
  </si>
  <si>
    <t>Prime 300 50A</t>
  </si>
  <si>
    <t>Prime 600 50A</t>
  </si>
  <si>
    <t>Protec 1200 50A</t>
  </si>
  <si>
    <t>Protec 2500 50A</t>
  </si>
  <si>
    <t>Eyri</t>
  </si>
  <si>
    <t>9kg</t>
  </si>
  <si>
    <t>Vatneyri (FE-1144)</t>
  </si>
  <si>
    <t>Vatneyri</t>
  </si>
  <si>
    <t>1. 65°38.164'N 24°04.591'W</t>
  </si>
  <si>
    <t>2. 65°37.512'N 24°03.352'W</t>
  </si>
  <si>
    <t>3. 65°37.247'N 24°04.779'W</t>
  </si>
  <si>
    <t>4. 65°37.918'N 24°05.277'W</t>
  </si>
  <si>
    <t>Mowi</t>
  </si>
  <si>
    <t>Sp.Supreme Plus 75 50A 3mm</t>
  </si>
  <si>
    <t>Prime 150 50A 4,5mm</t>
  </si>
  <si>
    <t>Protec 300 50A</t>
  </si>
  <si>
    <t>Protec 150 50A</t>
  </si>
  <si>
    <t>Slice 5mg 9mm</t>
  </si>
  <si>
    <t>Sp.SupremePlus 300 50A</t>
  </si>
  <si>
    <t>Umhverfis- og Orkustofnun</t>
  </si>
  <si>
    <t xml:space="preserve">uos@uos.is </t>
  </si>
  <si>
    <t>Athena summer 2500 9mm</t>
  </si>
  <si>
    <t>Optimax 2500 30A</t>
  </si>
  <si>
    <t>Optimax 2500 50A</t>
  </si>
  <si>
    <t>Optimax Polar 2500 30A</t>
  </si>
  <si>
    <t>Protec 2500 30A</t>
  </si>
  <si>
    <t>Athena summer 200 5mm</t>
  </si>
  <si>
    <t>Armor 1200 50A</t>
  </si>
  <si>
    <t>Armor 600 50A</t>
  </si>
  <si>
    <t>Optimax 1200 30A</t>
  </si>
  <si>
    <t>Optimax 1200 50A</t>
  </si>
  <si>
    <t>Optimax 2500 70A</t>
  </si>
  <si>
    <t>Prime 150 50A</t>
  </si>
  <si>
    <t>Prime 300 70A</t>
  </si>
  <si>
    <t>Slice 5m/kg 4,5</t>
  </si>
  <si>
    <t>Slice 5m/kg 7,0</t>
  </si>
  <si>
    <t>Slice 5m/kg 9</t>
  </si>
  <si>
    <t>Sp.SupremePlus 150 50A</t>
  </si>
  <si>
    <t>Sp.SupremePlus 75 50A 3</t>
  </si>
  <si>
    <t>Optimax Polar 1200 30A</t>
  </si>
  <si>
    <t>Protec 1200 30A</t>
  </si>
  <si>
    <t>Armor 2500 50A</t>
  </si>
  <si>
    <t>Optimax Polar 2500</t>
  </si>
  <si>
    <t>Sp.Supreme Plus 300 50A</t>
  </si>
  <si>
    <t>Sp.Supreme Plus 150 50A</t>
  </si>
  <si>
    <t>Athena 50 3mm</t>
  </si>
  <si>
    <t>Armor 150-50A 4.5</t>
  </si>
  <si>
    <t>Armor 2500 50A 9</t>
  </si>
  <si>
    <t>Armor 300 50A 4.5</t>
  </si>
  <si>
    <t>Armor 600 50A 7</t>
  </si>
  <si>
    <t>Armor 75 50A</t>
  </si>
  <si>
    <t>Optimax 1200 30A 9</t>
  </si>
  <si>
    <t>Optimax 1200 50A 9</t>
  </si>
  <si>
    <t xml:space="preserve">Optimax 2500 70A </t>
  </si>
  <si>
    <t>Prime 300 50A 4.5</t>
  </si>
  <si>
    <t>Prime 600 50A 7</t>
  </si>
  <si>
    <t>Protec300 50A</t>
  </si>
  <si>
    <t>Slice 5mg 3mm</t>
  </si>
  <si>
    <t>Slice 5mg 4.5mm</t>
  </si>
  <si>
    <t>Sp.SupremePlus 150 70A 4.5</t>
  </si>
  <si>
    <t>Sp.SupremePlus 150 50A 4.5</t>
  </si>
  <si>
    <t>Sp.Supreme Plus 75 50P 3mm</t>
  </si>
  <si>
    <t>Prime 300 50A 4.5mm</t>
  </si>
  <si>
    <t>Protec 300 50A 4.5</t>
  </si>
  <si>
    <t>Protec 600 50A 7</t>
  </si>
  <si>
    <t>Express Polar 1200 50A 9</t>
  </si>
  <si>
    <t xml:space="preserve">Protec 1200 50A </t>
  </si>
  <si>
    <t xml:space="preserve">Protec 2500 30A </t>
  </si>
  <si>
    <t>Protec 2500 50A 9</t>
  </si>
  <si>
    <t>Sp.Supreme Plus 150 50A 4.5mm</t>
  </si>
  <si>
    <t>Optimax 2500 50A 9</t>
  </si>
  <si>
    <t>DON</t>
  </si>
  <si>
    <t>1. 65°40.561'N 23°33.964'W</t>
  </si>
  <si>
    <t>2. 65°40.895'N 23°32.591'W</t>
  </si>
  <si>
    <t>3. 65°40.473'N 23°31.546'W</t>
  </si>
  <si>
    <t>4. 65°39.937'N 23°33.392'W</t>
  </si>
  <si>
    <t>1. 65°40,843'N 23°27,998'W</t>
  </si>
  <si>
    <t>2. 65°40,534'N 23°27,038'W</t>
  </si>
  <si>
    <t>3. 65°40,005'N 23°28,321'W</t>
  </si>
  <si>
    <t>4. 65°40,281'N 23°29,300'W</t>
  </si>
  <si>
    <t>1. 65°34.959'N 23°59.459'W</t>
  </si>
  <si>
    <t>2. 65°34.960'N 23°58.234'W</t>
  </si>
  <si>
    <t>3. 65°34.775'N 23°57.895'W</t>
  </si>
  <si>
    <t>4. 65°34.474'N 23°57.895'W</t>
  </si>
  <si>
    <t>5. 65°34.474'N 23°59.463'W</t>
  </si>
  <si>
    <t xml:space="preserve">1. 65°44.948'N 23°46.168'W </t>
  </si>
  <si>
    <t xml:space="preserve">2. 65°44.487'N 23°44.466'W </t>
  </si>
  <si>
    <t xml:space="preserve">3. 65°43.920'N 23°45.470'W </t>
  </si>
  <si>
    <t xml:space="preserve">4. 65°44.380'N 23°47.172'W </t>
  </si>
  <si>
    <t>Staðsetningarhnit: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</si>
</sst>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-* #,##0.0_-;\-* #,##0.0_-;_-* &quot;-&quot;_-;_-@_-"/>
    <numFmt numFmtId="165" formatCode="_-* #,##0.00_-;\-* #,##0.00_-;_-* &quot;-&quot;_-;_-@_-"/>
    <numFmt numFmtId="166" formatCode="0.0%"/>
    <numFmt numFmtId="167" formatCode="_-* #,##0.000_-;\-* #,##0.000_-;_-* &quot;-&quot;_-;_-@_-"/>
    <numFmt numFmtId="168" formatCode="_-* #,##0.0\ _k_r_-;\-* #,##0.0\ _k_r_-;_-* &quot;-&quot;?\ _k_r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b/>
      <sz val="14"/>
      <color theme="5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5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medium">
        <color indexed="64"/>
      </right>
      <top/>
      <bottom/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medium">
        <color indexed="64"/>
      </bottom>
      <diagonal/>
    </border>
    <border>
      <left style="thin">
        <color rgb="FF7F7F7F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30">
    <xf numFmtId="0" fontId="0" fillId="0" borderId="0" xfId="0"/>
    <xf numFmtId="0" fontId="0" fillId="0" borderId="0" xfId="0" applyProtection="1">
      <protection locked="0"/>
    </xf>
    <xf numFmtId="164" fontId="6" fillId="3" borderId="1" xfId="1" applyNumberFormat="1" applyFont="1" applyFill="1" applyBorder="1" applyAlignment="1">
      <alignment horizontal="center"/>
    </xf>
    <xf numFmtId="41" fontId="6" fillId="3" borderId="1" xfId="1" applyFont="1" applyFill="1" applyBorder="1" applyAlignment="1">
      <alignment horizontal="center"/>
    </xf>
    <xf numFmtId="0" fontId="1" fillId="4" borderId="0" xfId="3"/>
    <xf numFmtId="41" fontId="7" fillId="4" borderId="0" xfId="3" applyNumberFormat="1" applyFont="1"/>
    <xf numFmtId="0" fontId="1" fillId="4" borderId="0" xfId="3" applyProtection="1">
      <protection locked="0"/>
    </xf>
    <xf numFmtId="0" fontId="7" fillId="4" borderId="0" xfId="3" applyFont="1" applyBorder="1"/>
    <xf numFmtId="164" fontId="8" fillId="3" borderId="2" xfId="1" applyNumberFormat="1" applyFont="1" applyFill="1" applyBorder="1" applyAlignment="1">
      <alignment horizontal="center"/>
    </xf>
    <xf numFmtId="41" fontId="0" fillId="0" borderId="0" xfId="0" applyNumberFormat="1"/>
    <xf numFmtId="165" fontId="8" fillId="3" borderId="2" xfId="1" applyNumberFormat="1" applyFont="1" applyFill="1" applyBorder="1" applyAlignment="1">
      <alignment horizontal="center"/>
    </xf>
    <xf numFmtId="0" fontId="1" fillId="4" borderId="0" xfId="3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9" fontId="2" fillId="2" borderId="5" xfId="2" applyFont="1" applyFill="1" applyBorder="1" applyAlignment="1">
      <alignment horizontal="center"/>
    </xf>
    <xf numFmtId="166" fontId="2" fillId="2" borderId="5" xfId="2" applyNumberFormat="1" applyFont="1" applyFill="1" applyBorder="1" applyAlignment="1">
      <alignment horizontal="center"/>
    </xf>
    <xf numFmtId="10" fontId="8" fillId="3" borderId="5" xfId="2" applyNumberFormat="1" applyFont="1" applyFill="1" applyBorder="1" applyAlignment="1">
      <alignment horizontal="center"/>
    </xf>
    <xf numFmtId="10" fontId="2" fillId="2" borderId="5" xfId="2" applyNumberFormat="1" applyFont="1" applyFill="1" applyBorder="1" applyAlignment="1">
      <alignment horizontal="center"/>
    </xf>
    <xf numFmtId="41" fontId="8" fillId="3" borderId="2" xfId="1" applyFont="1" applyFill="1" applyBorder="1" applyAlignment="1">
      <alignment horizontal="center"/>
    </xf>
    <xf numFmtId="165" fontId="8" fillId="3" borderId="2" xfId="1" applyNumberFormat="1" applyFont="1" applyFill="1" applyBorder="1" applyAlignment="1">
      <alignment horizontal="left"/>
    </xf>
    <xf numFmtId="164" fontId="3" fillId="3" borderId="2" xfId="1" applyNumberFormat="1" applyFont="1" applyFill="1" applyBorder="1" applyAlignment="1">
      <alignment horizontal="center"/>
    </xf>
    <xf numFmtId="41" fontId="8" fillId="3" borderId="1" xfId="1" applyFont="1" applyFill="1" applyBorder="1" applyAlignment="1">
      <alignment horizontal="center"/>
    </xf>
    <xf numFmtId="41" fontId="2" fillId="2" borderId="5" xfId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3" fontId="10" fillId="0" borderId="5" xfId="0" applyNumberFormat="1" applyFont="1" applyBorder="1"/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vertical="top"/>
    </xf>
    <xf numFmtId="0" fontId="0" fillId="0" borderId="4" xfId="0" applyBorder="1" applyAlignment="1">
      <alignment wrapText="1"/>
    </xf>
    <xf numFmtId="0" fontId="0" fillId="0" borderId="9" xfId="0" applyBorder="1" applyAlignment="1">
      <alignment horizontal="center" vertical="top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vertical="top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left"/>
    </xf>
    <xf numFmtId="0" fontId="0" fillId="0" borderId="7" xfId="0" applyBorder="1"/>
    <xf numFmtId="164" fontId="12" fillId="3" borderId="1" xfId="1" applyNumberFormat="1" applyFont="1" applyFill="1" applyBorder="1" applyAlignment="1">
      <alignment horizontal="center"/>
    </xf>
    <xf numFmtId="0" fontId="0" fillId="0" borderId="6" xfId="0" applyBorder="1"/>
    <xf numFmtId="0" fontId="0" fillId="0" borderId="7" xfId="0" applyBorder="1" applyProtection="1">
      <protection locked="0"/>
    </xf>
    <xf numFmtId="0" fontId="0" fillId="0" borderId="18" xfId="0" applyBorder="1" applyAlignment="1">
      <alignment horizontal="right"/>
    </xf>
    <xf numFmtId="9" fontId="2" fillId="2" borderId="19" xfId="2" applyFont="1" applyFill="1" applyBorder="1" applyAlignment="1">
      <alignment horizontal="center"/>
    </xf>
    <xf numFmtId="166" fontId="2" fillId="2" borderId="19" xfId="2" applyNumberFormat="1" applyFont="1" applyFill="1" applyBorder="1" applyAlignment="1">
      <alignment horizontal="center"/>
    </xf>
    <xf numFmtId="10" fontId="8" fillId="3" borderId="19" xfId="2" applyNumberFormat="1" applyFont="1" applyFill="1" applyBorder="1" applyAlignment="1">
      <alignment horizontal="center"/>
    </xf>
    <xf numFmtId="10" fontId="2" fillId="2" borderId="19" xfId="2" applyNumberFormat="1" applyFont="1" applyFill="1" applyBorder="1" applyAlignment="1">
      <alignment horizontal="center"/>
    </xf>
    <xf numFmtId="41" fontId="2" fillId="2" borderId="20" xfId="1" applyFont="1" applyFill="1" applyBorder="1" applyAlignment="1">
      <alignment horizontal="center"/>
    </xf>
    <xf numFmtId="41" fontId="2" fillId="2" borderId="22" xfId="1" applyFont="1" applyFill="1" applyBorder="1" applyAlignment="1">
      <alignment horizontal="center"/>
    </xf>
    <xf numFmtId="0" fontId="1" fillId="4" borderId="0" xfId="3" applyBorder="1"/>
    <xf numFmtId="167" fontId="2" fillId="2" borderId="22" xfId="1" applyNumberFormat="1" applyFont="1" applyFill="1" applyBorder="1" applyAlignment="1">
      <alignment horizontal="center"/>
    </xf>
    <xf numFmtId="0" fontId="0" fillId="0" borderId="24" xfId="0" applyBorder="1" applyAlignment="1">
      <alignment horizontal="right"/>
    </xf>
    <xf numFmtId="0" fontId="1" fillId="4" borderId="24" xfId="3" applyBorder="1"/>
    <xf numFmtId="41" fontId="2" fillId="2" borderId="25" xfId="1" applyFont="1" applyFill="1" applyBorder="1" applyAlignment="1">
      <alignment horizontal="center"/>
    </xf>
    <xf numFmtId="9" fontId="2" fillId="2" borderId="25" xfId="2" applyFont="1" applyFill="1" applyBorder="1" applyAlignment="1">
      <alignment horizontal="center"/>
    </xf>
    <xf numFmtId="166" fontId="2" fillId="2" borderId="25" xfId="2" applyNumberFormat="1" applyFont="1" applyFill="1" applyBorder="1" applyAlignment="1">
      <alignment horizontal="center"/>
    </xf>
    <xf numFmtId="10" fontId="8" fillId="3" borderId="25" xfId="2" applyNumberFormat="1" applyFont="1" applyFill="1" applyBorder="1" applyAlignment="1">
      <alignment horizontal="center"/>
    </xf>
    <xf numFmtId="10" fontId="2" fillId="2" borderId="25" xfId="2" applyNumberFormat="1" applyFont="1" applyFill="1" applyBorder="1" applyAlignment="1">
      <alignment horizontal="center"/>
    </xf>
    <xf numFmtId="167" fontId="2" fillId="2" borderId="26" xfId="1" applyNumberFormat="1" applyFont="1" applyFill="1" applyBorder="1" applyAlignment="1">
      <alignment horizontal="center"/>
    </xf>
    <xf numFmtId="0" fontId="1" fillId="4" borderId="18" xfId="3" applyBorder="1"/>
    <xf numFmtId="41" fontId="2" fillId="2" borderId="19" xfId="1" applyFont="1" applyFill="1" applyBorder="1" applyAlignment="1">
      <alignment horizontal="center"/>
    </xf>
    <xf numFmtId="167" fontId="2" fillId="2" borderId="20" xfId="1" applyNumberFormat="1" applyFont="1" applyFill="1" applyBorder="1" applyAlignment="1">
      <alignment horizontal="center"/>
    </xf>
    <xf numFmtId="0" fontId="1" fillId="4" borderId="0" xfId="3" applyBorder="1" applyProtection="1">
      <protection locked="0"/>
    </xf>
    <xf numFmtId="41" fontId="7" fillId="4" borderId="0" xfId="3" applyNumberFormat="1" applyFont="1" applyBorder="1"/>
    <xf numFmtId="41" fontId="2" fillId="2" borderId="16" xfId="1" applyFont="1" applyFill="1" applyBorder="1" applyAlignment="1">
      <alignment horizontal="center"/>
    </xf>
    <xf numFmtId="9" fontId="2" fillId="2" borderId="16" xfId="2" applyFont="1" applyFill="1" applyBorder="1" applyAlignment="1">
      <alignment horizontal="center"/>
    </xf>
    <xf numFmtId="166" fontId="2" fillId="2" borderId="16" xfId="2" applyNumberFormat="1" applyFont="1" applyFill="1" applyBorder="1" applyAlignment="1">
      <alignment horizontal="center"/>
    </xf>
    <xf numFmtId="10" fontId="8" fillId="3" borderId="16" xfId="2" applyNumberFormat="1" applyFont="1" applyFill="1" applyBorder="1" applyAlignment="1">
      <alignment horizontal="center"/>
    </xf>
    <xf numFmtId="10" fontId="2" fillId="2" borderId="16" xfId="2" applyNumberFormat="1" applyFont="1" applyFill="1" applyBorder="1" applyAlignment="1">
      <alignment horizontal="center"/>
    </xf>
    <xf numFmtId="167" fontId="2" fillId="2" borderId="28" xfId="1" applyNumberFormat="1" applyFont="1" applyFill="1" applyBorder="1" applyAlignment="1">
      <alignment horizontal="center"/>
    </xf>
    <xf numFmtId="164" fontId="7" fillId="4" borderId="0" xfId="3" applyNumberFormat="1" applyFont="1"/>
    <xf numFmtId="41" fontId="2" fillId="2" borderId="29" xfId="1" applyFont="1" applyFill="1" applyBorder="1" applyAlignment="1">
      <alignment horizontal="center"/>
    </xf>
    <xf numFmtId="9" fontId="2" fillId="2" borderId="29" xfId="2" applyFont="1" applyFill="1" applyBorder="1" applyAlignment="1">
      <alignment horizontal="center"/>
    </xf>
    <xf numFmtId="166" fontId="2" fillId="2" borderId="29" xfId="2" applyNumberFormat="1" applyFont="1" applyFill="1" applyBorder="1" applyAlignment="1">
      <alignment horizontal="center"/>
    </xf>
    <xf numFmtId="10" fontId="8" fillId="3" borderId="30" xfId="2" applyNumberFormat="1" applyFont="1" applyFill="1" applyBorder="1" applyAlignment="1">
      <alignment horizontal="center"/>
    </xf>
    <xf numFmtId="0" fontId="13" fillId="0" borderId="0" xfId="0" applyFont="1"/>
    <xf numFmtId="0" fontId="0" fillId="0" borderId="0" xfId="0" applyAlignment="1">
      <alignment horizontal="right"/>
    </xf>
    <xf numFmtId="9" fontId="2" fillId="2" borderId="15" xfId="2" applyFont="1" applyFill="1" applyBorder="1" applyAlignment="1">
      <alignment horizontal="center"/>
    </xf>
    <xf numFmtId="166" fontId="2" fillId="2" borderId="15" xfId="2" applyNumberFormat="1" applyFont="1" applyFill="1" applyBorder="1" applyAlignment="1">
      <alignment horizontal="center"/>
    </xf>
    <xf numFmtId="10" fontId="8" fillId="3" borderId="15" xfId="2" applyNumberFormat="1" applyFont="1" applyFill="1" applyBorder="1" applyAlignment="1">
      <alignment horizontal="center"/>
    </xf>
    <xf numFmtId="10" fontId="2" fillId="2" borderId="15" xfId="2" applyNumberFormat="1" applyFont="1" applyFill="1" applyBorder="1" applyAlignment="1">
      <alignment horizontal="center"/>
    </xf>
    <xf numFmtId="41" fontId="2" fillId="2" borderId="15" xfId="1" applyFont="1" applyFill="1" applyBorder="1" applyAlignment="1">
      <alignment horizontal="center"/>
    </xf>
    <xf numFmtId="167" fontId="2" fillId="2" borderId="32" xfId="1" applyNumberFormat="1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1" fontId="2" fillId="2" borderId="4" xfId="1" applyFont="1" applyFill="1" applyBorder="1" applyAlignment="1">
      <alignment horizontal="center"/>
    </xf>
    <xf numFmtId="10" fontId="2" fillId="5" borderId="5" xfId="2" applyNumberFormat="1" applyFont="1" applyFill="1" applyBorder="1" applyAlignment="1">
      <alignment horizontal="center"/>
    </xf>
    <xf numFmtId="10" fontId="2" fillId="5" borderId="16" xfId="2" applyNumberFormat="1" applyFont="1" applyFill="1" applyBorder="1" applyAlignment="1">
      <alignment horizontal="center"/>
    </xf>
    <xf numFmtId="166" fontId="2" fillId="5" borderId="29" xfId="2" applyNumberFormat="1" applyFont="1" applyFill="1" applyBorder="1" applyAlignment="1">
      <alignment horizontal="center"/>
    </xf>
    <xf numFmtId="0" fontId="1" fillId="4" borderId="0" xfId="3" applyBorder="1" applyAlignment="1">
      <alignment wrapText="1"/>
    </xf>
    <xf numFmtId="0" fontId="1" fillId="4" borderId="0" xfId="3" applyAlignment="1">
      <alignment horizontal="center" wrapText="1"/>
    </xf>
    <xf numFmtId="41" fontId="2" fillId="2" borderId="33" xfId="1" applyFont="1" applyFill="1" applyBorder="1" applyAlignment="1">
      <alignment horizontal="center"/>
    </xf>
    <xf numFmtId="0" fontId="1" fillId="4" borderId="18" xfId="3" applyBorder="1" applyAlignment="1">
      <alignment horizontal="right"/>
    </xf>
    <xf numFmtId="0" fontId="1" fillId="4" borderId="0" xfId="3" applyBorder="1" applyAlignment="1">
      <alignment horizontal="right"/>
    </xf>
    <xf numFmtId="0" fontId="1" fillId="4" borderId="24" xfId="3" applyBorder="1" applyAlignment="1">
      <alignment horizontal="right"/>
    </xf>
    <xf numFmtId="0" fontId="0" fillId="0" borderId="7" xfId="0" applyBorder="1" applyAlignment="1">
      <alignment horizontal="center" wrapText="1"/>
    </xf>
    <xf numFmtId="164" fontId="2" fillId="2" borderId="11" xfId="1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1" fontId="2" fillId="2" borderId="34" xfId="1" applyFont="1" applyFill="1" applyBorder="1" applyAlignment="1">
      <alignment horizontal="center"/>
    </xf>
    <xf numFmtId="41" fontId="2" fillId="2" borderId="35" xfId="1" applyFont="1" applyFill="1" applyBorder="1" applyAlignment="1">
      <alignment horizontal="center"/>
    </xf>
    <xf numFmtId="10" fontId="2" fillId="5" borderId="34" xfId="2" applyNumberFormat="1" applyFont="1" applyFill="1" applyBorder="1" applyAlignment="1">
      <alignment horizontal="center"/>
    </xf>
    <xf numFmtId="10" fontId="2" fillId="5" borderId="35" xfId="2" applyNumberFormat="1" applyFont="1" applyFill="1" applyBorder="1" applyAlignment="1">
      <alignment horizontal="center"/>
    </xf>
    <xf numFmtId="9" fontId="2" fillId="2" borderId="35" xfId="2" applyFont="1" applyFill="1" applyBorder="1" applyAlignment="1">
      <alignment horizontal="center"/>
    </xf>
    <xf numFmtId="167" fontId="2" fillId="2" borderId="36" xfId="1" applyNumberFormat="1" applyFont="1" applyFill="1" applyBorder="1" applyAlignment="1">
      <alignment horizontal="center"/>
    </xf>
    <xf numFmtId="41" fontId="2" fillId="2" borderId="37" xfId="1" applyFont="1" applyFill="1" applyBorder="1" applyAlignment="1">
      <alignment horizontal="center"/>
    </xf>
    <xf numFmtId="41" fontId="2" fillId="2" borderId="6" xfId="1" applyFont="1" applyFill="1" applyBorder="1" applyAlignment="1">
      <alignment horizontal="center"/>
    </xf>
    <xf numFmtId="9" fontId="2" fillId="2" borderId="38" xfId="2" applyFont="1" applyFill="1" applyBorder="1" applyAlignment="1">
      <alignment horizontal="center"/>
    </xf>
    <xf numFmtId="166" fontId="2" fillId="2" borderId="38" xfId="2" applyNumberFormat="1" applyFont="1" applyFill="1" applyBorder="1" applyAlignment="1">
      <alignment horizontal="center"/>
    </xf>
    <xf numFmtId="10" fontId="8" fillId="3" borderId="2" xfId="2" applyNumberFormat="1" applyFont="1" applyFill="1" applyBorder="1" applyAlignment="1">
      <alignment horizontal="center"/>
    </xf>
    <xf numFmtId="10" fontId="2" fillId="2" borderId="38" xfId="2" applyNumberFormat="1" applyFont="1" applyFill="1" applyBorder="1" applyAlignment="1">
      <alignment horizontal="center"/>
    </xf>
    <xf numFmtId="164" fontId="2" fillId="2" borderId="16" xfId="1" applyNumberFormat="1" applyFont="1" applyFill="1" applyBorder="1" applyAlignment="1">
      <alignment horizontal="center"/>
    </xf>
    <xf numFmtId="10" fontId="2" fillId="5" borderId="25" xfId="2" applyNumberFormat="1" applyFont="1" applyFill="1" applyBorder="1" applyAlignment="1">
      <alignment horizontal="center"/>
    </xf>
    <xf numFmtId="9" fontId="2" fillId="2" borderId="34" xfId="2" applyFont="1" applyFill="1" applyBorder="1" applyAlignment="1">
      <alignment horizontal="center"/>
    </xf>
    <xf numFmtId="166" fontId="2" fillId="2" borderId="35" xfId="2" applyNumberFormat="1" applyFont="1" applyFill="1" applyBorder="1" applyAlignment="1">
      <alignment horizontal="center"/>
    </xf>
    <xf numFmtId="167" fontId="2" fillId="2" borderId="39" xfId="1" applyNumberFormat="1" applyFont="1" applyFill="1" applyBorder="1" applyAlignment="1">
      <alignment horizontal="center"/>
    </xf>
    <xf numFmtId="0" fontId="0" fillId="0" borderId="5" xfId="0" applyBorder="1" applyAlignment="1">
      <alignment horizontal="right"/>
    </xf>
    <xf numFmtId="10" fontId="2" fillId="2" borderId="11" xfId="2" applyNumberFormat="1" applyFont="1" applyFill="1" applyBorder="1" applyAlignment="1">
      <alignment horizontal="center"/>
    </xf>
    <xf numFmtId="10" fontId="2" fillId="2" borderId="29" xfId="2" applyNumberFormat="1" applyFont="1" applyFill="1" applyBorder="1" applyAlignment="1">
      <alignment horizontal="center"/>
    </xf>
    <xf numFmtId="41" fontId="2" fillId="2" borderId="42" xfId="1" applyFont="1" applyFill="1" applyBorder="1" applyAlignment="1">
      <alignment horizontal="center"/>
    </xf>
    <xf numFmtId="9" fontId="2" fillId="2" borderId="42" xfId="2" applyFont="1" applyFill="1" applyBorder="1" applyAlignment="1">
      <alignment horizontal="center"/>
    </xf>
    <xf numFmtId="166" fontId="2" fillId="2" borderId="42" xfId="2" applyNumberFormat="1" applyFont="1" applyFill="1" applyBorder="1" applyAlignment="1">
      <alignment horizontal="center"/>
    </xf>
    <xf numFmtId="10" fontId="8" fillId="3" borderId="43" xfId="2" applyNumberFormat="1" applyFont="1" applyFill="1" applyBorder="1" applyAlignment="1">
      <alignment horizontal="center"/>
    </xf>
    <xf numFmtId="10" fontId="2" fillId="2" borderId="42" xfId="2" applyNumberFormat="1" applyFont="1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4" fillId="0" borderId="3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0" xfId="0" applyBorder="1" applyAlignment="1">
      <alignment horizontal="center"/>
    </xf>
    <xf numFmtId="0" fontId="4" fillId="0" borderId="3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3" fontId="0" fillId="0" borderId="7" xfId="0" applyNumberFormat="1" applyBorder="1" applyAlignment="1">
      <alignment horizontal="center"/>
    </xf>
    <xf numFmtId="0" fontId="0" fillId="0" borderId="10" xfId="0" applyBorder="1" applyAlignment="1">
      <alignment horizontal="left" vertical="top" wrapText="1"/>
    </xf>
    <xf numFmtId="0" fontId="0" fillId="0" borderId="1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1" fontId="2" fillId="2" borderId="31" xfId="1" applyFont="1" applyFill="1" applyBorder="1" applyAlignment="1">
      <alignment horizontal="center" vertical="center"/>
    </xf>
    <xf numFmtId="41" fontId="2" fillId="2" borderId="27" xfId="1" applyFont="1" applyFill="1" applyBorder="1" applyAlignment="1">
      <alignment horizontal="center" vertical="center"/>
    </xf>
    <xf numFmtId="41" fontId="2" fillId="2" borderId="36" xfId="1" applyFont="1" applyFill="1" applyBorder="1" applyAlignment="1">
      <alignment horizontal="center" vertical="center"/>
    </xf>
    <xf numFmtId="41" fontId="2" fillId="2" borderId="39" xfId="1" applyFont="1" applyFill="1" applyBorder="1" applyAlignment="1">
      <alignment horizontal="center" vertical="center"/>
    </xf>
    <xf numFmtId="41" fontId="2" fillId="2" borderId="40" xfId="1" applyFont="1" applyFill="1" applyBorder="1" applyAlignment="1">
      <alignment horizontal="center" vertical="center" wrapText="1"/>
    </xf>
    <xf numFmtId="41" fontId="2" fillId="2" borderId="41" xfId="1" applyFont="1" applyFill="1" applyBorder="1" applyAlignment="1">
      <alignment horizontal="center" vertical="center" wrapText="1"/>
    </xf>
    <xf numFmtId="41" fontId="2" fillId="2" borderId="44" xfId="1" applyFont="1" applyFill="1" applyBorder="1" applyAlignment="1">
      <alignment horizontal="center" vertical="center" wrapText="1"/>
    </xf>
    <xf numFmtId="0" fontId="9" fillId="0" borderId="45" xfId="0" applyFont="1" applyBorder="1" applyAlignment="1"/>
    <xf numFmtId="0" fontId="9" fillId="0" borderId="46" xfId="0" applyFont="1" applyBorder="1" applyAlignment="1"/>
    <xf numFmtId="0" fontId="10" fillId="0" borderId="45" xfId="0" applyFont="1" applyBorder="1" applyAlignment="1"/>
    <xf numFmtId="0" fontId="10" fillId="0" borderId="46" xfId="0" applyFont="1" applyBorder="1" applyAlignment="1"/>
    <xf numFmtId="0" fontId="4" fillId="0" borderId="47" xfId="0" applyFont="1" applyBorder="1" applyAlignment="1">
      <alignment horizontal="left" vertical="top"/>
    </xf>
    <xf numFmtId="0" fontId="4" fillId="0" borderId="48" xfId="0" applyFont="1" applyBorder="1" applyAlignment="1">
      <alignment horizontal="left" vertical="top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4" fillId="0" borderId="50" xfId="0" applyFont="1" applyBorder="1" applyAlignment="1">
      <alignment horizontal="left" vertical="top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center"/>
    </xf>
    <xf numFmtId="0" fontId="0" fillId="0" borderId="21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/>
    </xf>
    <xf numFmtId="0" fontId="0" fillId="0" borderId="27" xfId="0" applyBorder="1" applyAlignment="1">
      <alignment horizontal="center"/>
    </xf>
    <xf numFmtId="0" fontId="9" fillId="0" borderId="54" xfId="0" applyFont="1" applyBorder="1" applyAlignment="1"/>
    <xf numFmtId="0" fontId="9" fillId="0" borderId="55" xfId="0" applyFont="1" applyBorder="1" applyAlignment="1"/>
    <xf numFmtId="0" fontId="0" fillId="0" borderId="0" xfId="0" applyBorder="1" applyAlignment="1">
      <alignment horizontal="center" vertical="top"/>
    </xf>
    <xf numFmtId="0" fontId="10" fillId="0" borderId="54" xfId="0" applyFont="1" applyBorder="1" applyAlignment="1"/>
    <xf numFmtId="0" fontId="10" fillId="0" borderId="55" xfId="0" applyFont="1" applyBorder="1" applyAlignment="1"/>
    <xf numFmtId="0" fontId="0" fillId="0" borderId="21" xfId="0" applyBorder="1" applyAlignment="1">
      <alignment horizontal="center" vertical="top"/>
    </xf>
    <xf numFmtId="0" fontId="0" fillId="0" borderId="0" xfId="0" applyBorder="1"/>
    <xf numFmtId="0" fontId="10" fillId="0" borderId="0" xfId="0" applyFont="1" applyBorder="1"/>
    <xf numFmtId="0" fontId="10" fillId="0" borderId="27" xfId="0" applyFont="1" applyBorder="1"/>
    <xf numFmtId="0" fontId="0" fillId="0" borderId="2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0" fontId="0" fillId="0" borderId="56" xfId="0" applyBorder="1" applyAlignment="1">
      <alignment horizontal="left" vertical="top" wrapText="1"/>
    </xf>
    <xf numFmtId="0" fontId="0" fillId="0" borderId="57" xfId="0" applyBorder="1" applyAlignment="1">
      <alignment horizontal="center"/>
    </xf>
    <xf numFmtId="3" fontId="0" fillId="0" borderId="53" xfId="0" applyNumberFormat="1" applyBorder="1" applyAlignment="1">
      <alignment horizontal="center"/>
    </xf>
    <xf numFmtId="0" fontId="0" fillId="0" borderId="56" xfId="0" applyBorder="1" applyAlignment="1" applyProtection="1">
      <alignment horizontal="left" vertical="top" wrapText="1"/>
      <protection locked="0"/>
    </xf>
    <xf numFmtId="0" fontId="4" fillId="0" borderId="50" xfId="0" applyFont="1" applyBorder="1" applyAlignment="1">
      <alignment horizontal="left" vertical="top" wrapText="1"/>
    </xf>
    <xf numFmtId="0" fontId="4" fillId="0" borderId="51" xfId="0" applyFont="1" applyBorder="1" applyAlignment="1">
      <alignment horizontal="left" vertical="top" wrapText="1"/>
    </xf>
    <xf numFmtId="0" fontId="0" fillId="0" borderId="50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0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8" xfId="0" applyBorder="1"/>
    <xf numFmtId="0" fontId="4" fillId="0" borderId="50" xfId="0" applyFont="1" applyBorder="1" applyAlignment="1">
      <alignment horizontal="center"/>
    </xf>
    <xf numFmtId="0" fontId="0" fillId="0" borderId="27" xfId="0" applyBorder="1"/>
    <xf numFmtId="0" fontId="0" fillId="0" borderId="50" xfId="0" applyBorder="1" applyAlignment="1">
      <alignment horizontal="center" vertical="top" wrapText="1"/>
    </xf>
    <xf numFmtId="0" fontId="0" fillId="0" borderId="50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22" xfId="0" applyBorder="1" applyAlignment="1">
      <alignment horizontal="center" wrapText="1"/>
    </xf>
    <xf numFmtId="0" fontId="0" fillId="0" borderId="56" xfId="0" applyBorder="1" applyAlignment="1">
      <alignment horizontal="center" vertical="top" wrapText="1"/>
    </xf>
    <xf numFmtId="0" fontId="0" fillId="0" borderId="52" xfId="0" applyBorder="1" applyAlignment="1">
      <alignment vertical="top"/>
    </xf>
    <xf numFmtId="0" fontId="4" fillId="0" borderId="50" xfId="0" applyFont="1" applyBorder="1" applyAlignment="1">
      <alignment horizontal="left"/>
    </xf>
    <xf numFmtId="0" fontId="4" fillId="0" borderId="51" xfId="0" applyFont="1" applyBorder="1" applyAlignment="1">
      <alignment horizontal="left"/>
    </xf>
    <xf numFmtId="0" fontId="0" fillId="0" borderId="53" xfId="0" applyBorder="1"/>
    <xf numFmtId="0" fontId="0" fillId="0" borderId="0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5" fillId="0" borderId="24" xfId="4" applyFill="1" applyBorder="1"/>
    <xf numFmtId="0" fontId="0" fillId="0" borderId="24" xfId="0" applyBorder="1"/>
    <xf numFmtId="0" fontId="0" fillId="0" borderId="59" xfId="0" applyBorder="1"/>
    <xf numFmtId="0" fontId="4" fillId="0" borderId="3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0" fillId="0" borderId="0" xfId="0" applyBorder="1" applyAlignment="1">
      <alignment horizontal="left" vertical="top"/>
    </xf>
    <xf numFmtId="168" fontId="0" fillId="0" borderId="0" xfId="0" applyNumberFormat="1"/>
  </cellXfs>
  <cellStyles count="5">
    <cellStyle name="20% - Accent3" xfId="3" builtinId="38"/>
    <cellStyle name="Comma [0]" xfId="1" builtinId="6"/>
    <cellStyle name="Hyperlink" xfId="4" builtinId="8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os@uos.is%2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5"/>
  <sheetViews>
    <sheetView topLeftCell="A40" workbookViewId="0">
      <selection activeCell="I37" sqref="I37"/>
    </sheetView>
  </sheetViews>
  <sheetFormatPr defaultRowHeight="14.4" x14ac:dyDescent="0.3"/>
  <cols>
    <col min="7" max="7" width="14" bestFit="1" customWidth="1"/>
    <col min="8" max="8" width="23.77734375" customWidth="1"/>
  </cols>
  <sheetData>
    <row r="1" spans="1:8" x14ac:dyDescent="0.3">
      <c r="A1" s="170" t="s">
        <v>0</v>
      </c>
      <c r="B1" s="171"/>
      <c r="C1" s="171"/>
      <c r="D1" s="171"/>
      <c r="E1" s="172"/>
      <c r="F1" s="172"/>
      <c r="G1" s="172"/>
      <c r="H1" s="173"/>
    </row>
    <row r="2" spans="1:8" x14ac:dyDescent="0.3">
      <c r="A2" s="174" t="s">
        <v>1</v>
      </c>
      <c r="B2" s="152"/>
      <c r="C2" s="152"/>
      <c r="D2" s="152"/>
      <c r="E2" s="226">
        <v>2025</v>
      </c>
      <c r="F2" s="226"/>
      <c r="G2" s="226"/>
      <c r="H2" s="227"/>
    </row>
    <row r="3" spans="1:8" x14ac:dyDescent="0.3">
      <c r="A3" s="176" t="s">
        <v>2</v>
      </c>
      <c r="B3" s="153"/>
      <c r="C3" s="153"/>
      <c r="D3" s="153"/>
      <c r="E3" s="148" t="s">
        <v>3</v>
      </c>
      <c r="F3" s="148"/>
      <c r="G3" s="148"/>
      <c r="H3" s="177"/>
    </row>
    <row r="4" spans="1:8" x14ac:dyDescent="0.3">
      <c r="A4" s="178" t="s">
        <v>4</v>
      </c>
      <c r="B4" s="179"/>
      <c r="C4" s="179"/>
      <c r="D4" s="179"/>
      <c r="E4" s="180" t="s">
        <v>5</v>
      </c>
      <c r="F4" s="180"/>
      <c r="G4" s="180"/>
      <c r="H4" s="181"/>
    </row>
    <row r="5" spans="1:8" x14ac:dyDescent="0.3">
      <c r="A5" s="178" t="s">
        <v>6</v>
      </c>
      <c r="B5" s="179"/>
      <c r="C5" s="179"/>
      <c r="D5" s="179"/>
      <c r="E5" s="180">
        <v>5803100600</v>
      </c>
      <c r="F5" s="180"/>
      <c r="G5" s="180"/>
      <c r="H5" s="181"/>
    </row>
    <row r="6" spans="1:8" x14ac:dyDescent="0.3">
      <c r="A6" s="178" t="s">
        <v>7</v>
      </c>
      <c r="B6" s="179"/>
      <c r="C6" s="179"/>
      <c r="D6" s="179"/>
      <c r="E6" s="180" t="s">
        <v>8</v>
      </c>
      <c r="F6" s="180"/>
      <c r="G6" s="180"/>
      <c r="H6" s="181"/>
    </row>
    <row r="7" spans="1:8" x14ac:dyDescent="0.3">
      <c r="A7" s="178" t="s">
        <v>9</v>
      </c>
      <c r="B7" s="179"/>
      <c r="C7" s="179"/>
      <c r="D7" s="179"/>
      <c r="E7" s="180" t="s">
        <v>10</v>
      </c>
      <c r="F7" s="180"/>
      <c r="G7" s="180"/>
      <c r="H7" s="181"/>
    </row>
    <row r="8" spans="1:8" x14ac:dyDescent="0.3">
      <c r="A8" s="178" t="s">
        <v>11</v>
      </c>
      <c r="B8" s="179"/>
      <c r="C8" s="179"/>
      <c r="D8" s="179"/>
      <c r="E8" s="180">
        <v>465</v>
      </c>
      <c r="F8" s="180"/>
      <c r="G8" s="180"/>
      <c r="H8" s="181"/>
    </row>
    <row r="9" spans="1:8" x14ac:dyDescent="0.3">
      <c r="A9" s="178" t="s">
        <v>12</v>
      </c>
      <c r="B9" s="179"/>
      <c r="C9" s="179"/>
      <c r="D9" s="179"/>
      <c r="E9" s="180" t="s">
        <v>13</v>
      </c>
      <c r="F9" s="180"/>
      <c r="G9" s="180"/>
      <c r="H9" s="181"/>
    </row>
    <row r="10" spans="1:8" x14ac:dyDescent="0.3">
      <c r="A10" s="178" t="s">
        <v>205</v>
      </c>
      <c r="B10" s="179"/>
      <c r="C10" s="179"/>
      <c r="D10" s="179"/>
      <c r="E10" s="188"/>
      <c r="F10" s="188"/>
      <c r="G10" s="188"/>
      <c r="H10" s="210"/>
    </row>
    <row r="11" spans="1:8" x14ac:dyDescent="0.3">
      <c r="A11" s="183" t="s">
        <v>16</v>
      </c>
      <c r="B11" s="167"/>
      <c r="C11" s="167"/>
      <c r="D11" s="228"/>
      <c r="E11" s="166" t="s">
        <v>14</v>
      </c>
      <c r="F11" s="167"/>
      <c r="G11" s="167"/>
      <c r="H11" s="182" t="s">
        <v>15</v>
      </c>
    </row>
    <row r="12" spans="1:8" x14ac:dyDescent="0.3">
      <c r="A12" s="186" t="s">
        <v>201</v>
      </c>
      <c r="B12" s="169"/>
      <c r="C12" s="169"/>
      <c r="D12" s="184"/>
      <c r="E12" s="168" t="s">
        <v>188</v>
      </c>
      <c r="F12" s="169"/>
      <c r="G12" s="169"/>
      <c r="H12" s="185" t="s">
        <v>17</v>
      </c>
    </row>
    <row r="13" spans="1:8" x14ac:dyDescent="0.3">
      <c r="A13" s="186" t="s">
        <v>202</v>
      </c>
      <c r="B13" s="169"/>
      <c r="C13" s="169"/>
      <c r="D13" s="184"/>
      <c r="E13" s="168" t="s">
        <v>189</v>
      </c>
      <c r="F13" s="169"/>
      <c r="G13" s="169"/>
      <c r="H13" s="185" t="s">
        <v>18</v>
      </c>
    </row>
    <row r="14" spans="1:8" x14ac:dyDescent="0.3">
      <c r="A14" s="186" t="s">
        <v>203</v>
      </c>
      <c r="B14" s="169"/>
      <c r="C14" s="169"/>
      <c r="D14" s="184"/>
      <c r="E14" s="168" t="s">
        <v>190</v>
      </c>
      <c r="F14" s="169"/>
      <c r="G14" s="169"/>
      <c r="H14" s="185" t="s">
        <v>19</v>
      </c>
    </row>
    <row r="15" spans="1:8" x14ac:dyDescent="0.3">
      <c r="A15" s="186" t="s">
        <v>204</v>
      </c>
      <c r="B15" s="169"/>
      <c r="C15" s="169"/>
      <c r="D15" s="184"/>
      <c r="E15" s="168" t="s">
        <v>191</v>
      </c>
      <c r="F15" s="169"/>
      <c r="G15" s="169"/>
      <c r="H15" s="185" t="s">
        <v>20</v>
      </c>
    </row>
    <row r="16" spans="1:8" x14ac:dyDescent="0.3">
      <c r="A16" s="187"/>
      <c r="B16" s="184"/>
      <c r="C16" s="184"/>
      <c r="D16" s="184"/>
      <c r="E16" s="166" t="s">
        <v>21</v>
      </c>
      <c r="F16" s="167"/>
      <c r="G16" s="167"/>
      <c r="H16" s="185" t="s">
        <v>22</v>
      </c>
    </row>
    <row r="17" spans="1:8" x14ac:dyDescent="0.3">
      <c r="A17" s="183" t="s">
        <v>122</v>
      </c>
      <c r="B17" s="184"/>
      <c r="C17" s="184"/>
      <c r="D17" s="184"/>
      <c r="E17" s="168" t="s">
        <v>23</v>
      </c>
      <c r="F17" s="169"/>
      <c r="G17" s="169"/>
      <c r="H17" s="185" t="s">
        <v>24</v>
      </c>
    </row>
    <row r="18" spans="1:8" x14ac:dyDescent="0.3">
      <c r="A18" s="186" t="s">
        <v>124</v>
      </c>
      <c r="B18" s="188"/>
      <c r="C18" s="189"/>
      <c r="D18" s="184"/>
      <c r="E18" s="168" t="s">
        <v>25</v>
      </c>
      <c r="F18" s="169"/>
      <c r="G18" s="169"/>
      <c r="H18" s="182" t="s">
        <v>26</v>
      </c>
    </row>
    <row r="19" spans="1:8" x14ac:dyDescent="0.3">
      <c r="A19" s="186" t="s">
        <v>125</v>
      </c>
      <c r="B19" s="188"/>
      <c r="C19" s="189"/>
      <c r="D19" s="189"/>
      <c r="E19" s="168" t="s">
        <v>27</v>
      </c>
      <c r="F19" s="169"/>
      <c r="G19" s="169"/>
      <c r="H19" s="185" t="s">
        <v>196</v>
      </c>
    </row>
    <row r="20" spans="1:8" x14ac:dyDescent="0.3">
      <c r="A20" s="186" t="s">
        <v>126</v>
      </c>
      <c r="B20" s="188"/>
      <c r="C20" s="189"/>
      <c r="D20" s="189"/>
      <c r="E20" s="168" t="s">
        <v>28</v>
      </c>
      <c r="F20" s="169"/>
      <c r="G20" s="169"/>
      <c r="H20" s="185" t="s">
        <v>197</v>
      </c>
    </row>
    <row r="21" spans="1:8" x14ac:dyDescent="0.3">
      <c r="A21" s="186" t="s">
        <v>127</v>
      </c>
      <c r="B21" s="188"/>
      <c r="C21" s="189"/>
      <c r="D21" s="189"/>
      <c r="E21" s="166" t="s">
        <v>29</v>
      </c>
      <c r="F21" s="189"/>
      <c r="G21" s="188"/>
      <c r="H21" s="185" t="s">
        <v>198</v>
      </c>
    </row>
    <row r="22" spans="1:8" x14ac:dyDescent="0.3">
      <c r="A22" s="183" t="s">
        <v>30</v>
      </c>
      <c r="B22" s="167"/>
      <c r="C22" s="167"/>
      <c r="D22" s="189"/>
      <c r="E22" s="168" t="s">
        <v>192</v>
      </c>
      <c r="F22" s="189"/>
      <c r="G22" s="188"/>
      <c r="H22" s="185" t="s">
        <v>199</v>
      </c>
    </row>
    <row r="23" spans="1:8" x14ac:dyDescent="0.3">
      <c r="A23" s="186" t="s">
        <v>31</v>
      </c>
      <c r="B23" s="169"/>
      <c r="C23" s="169"/>
      <c r="D23" s="184"/>
      <c r="E23" s="168" t="s">
        <v>193</v>
      </c>
      <c r="F23" s="189"/>
      <c r="G23" s="188"/>
      <c r="H23" s="185" t="s">
        <v>200</v>
      </c>
    </row>
    <row r="24" spans="1:8" x14ac:dyDescent="0.3">
      <c r="A24" s="186" t="s">
        <v>32</v>
      </c>
      <c r="B24" s="169"/>
      <c r="C24" s="169"/>
      <c r="D24" s="184"/>
      <c r="E24" s="168" t="s">
        <v>194</v>
      </c>
      <c r="F24" s="189"/>
      <c r="G24" s="188"/>
      <c r="H24" s="190"/>
    </row>
    <row r="25" spans="1:8" x14ac:dyDescent="0.3">
      <c r="A25" s="186" t="s">
        <v>33</v>
      </c>
      <c r="B25" s="169"/>
      <c r="C25" s="169"/>
      <c r="D25" s="184"/>
      <c r="E25" s="168" t="s">
        <v>195</v>
      </c>
      <c r="F25" s="189"/>
      <c r="G25" s="188"/>
      <c r="H25" s="190"/>
    </row>
    <row r="26" spans="1:8" x14ac:dyDescent="0.3">
      <c r="A26" s="186" t="s">
        <v>34</v>
      </c>
      <c r="B26" s="169"/>
      <c r="C26" s="169"/>
      <c r="D26" s="184"/>
      <c r="E26" s="188"/>
      <c r="F26" s="188"/>
      <c r="G26" s="188"/>
      <c r="H26" s="190"/>
    </row>
    <row r="27" spans="1:8" x14ac:dyDescent="0.3">
      <c r="A27" s="176" t="s">
        <v>35</v>
      </c>
      <c r="B27" s="153"/>
      <c r="C27" s="153"/>
      <c r="D27" s="153"/>
      <c r="E27" s="148"/>
      <c r="F27" s="148"/>
      <c r="G27" s="148"/>
      <c r="H27" s="177"/>
    </row>
    <row r="28" spans="1:8" x14ac:dyDescent="0.3">
      <c r="A28" s="191" t="s">
        <v>36</v>
      </c>
      <c r="B28" s="192"/>
      <c r="C28" s="192"/>
      <c r="D28" s="192"/>
      <c r="E28" s="193" t="s">
        <v>37</v>
      </c>
      <c r="F28" s="193"/>
      <c r="G28" s="193"/>
      <c r="H28" s="194"/>
    </row>
    <row r="29" spans="1:8" x14ac:dyDescent="0.3">
      <c r="A29" s="195" t="s">
        <v>38</v>
      </c>
      <c r="B29" s="155"/>
      <c r="C29" s="155"/>
      <c r="D29" s="155"/>
      <c r="E29" s="151"/>
      <c r="F29" s="151"/>
      <c r="G29" s="151"/>
      <c r="H29" s="196"/>
    </row>
    <row r="30" spans="1:8" x14ac:dyDescent="0.3">
      <c r="A30" s="174" t="s">
        <v>39</v>
      </c>
      <c r="B30" s="152"/>
      <c r="C30" s="152"/>
      <c r="D30" s="152"/>
      <c r="E30" s="140"/>
      <c r="F30" s="140"/>
      <c r="G30" s="140"/>
      <c r="H30" s="175"/>
    </row>
    <row r="31" spans="1:8" x14ac:dyDescent="0.3">
      <c r="A31" s="176" t="s">
        <v>40</v>
      </c>
      <c r="B31" s="153"/>
      <c r="C31" s="153"/>
      <c r="D31" s="153"/>
      <c r="E31" s="154">
        <f>'A.fjordur 2025'!J55+'P&amp;T 2025'!J56</f>
        <v>22052.296999999999</v>
      </c>
      <c r="F31" s="154"/>
      <c r="G31" s="154"/>
      <c r="H31" s="197"/>
    </row>
    <row r="32" spans="1:8" x14ac:dyDescent="0.3">
      <c r="A32" s="178" t="s">
        <v>41</v>
      </c>
      <c r="B32" s="179"/>
      <c r="C32" s="179"/>
      <c r="D32" s="179"/>
      <c r="E32" s="180">
        <v>7</v>
      </c>
      <c r="F32" s="180"/>
      <c r="G32" s="180"/>
      <c r="H32" s="181"/>
    </row>
    <row r="33" spans="1:8" x14ac:dyDescent="0.3">
      <c r="A33" s="178" t="s">
        <v>42</v>
      </c>
      <c r="B33" s="179"/>
      <c r="C33" s="179"/>
      <c r="D33" s="179"/>
      <c r="E33" s="180"/>
      <c r="F33" s="180"/>
      <c r="G33" s="180"/>
      <c r="H33" s="181"/>
    </row>
    <row r="34" spans="1:8" x14ac:dyDescent="0.3">
      <c r="A34" s="178" t="s">
        <v>43</v>
      </c>
      <c r="B34" s="179"/>
      <c r="C34" s="179"/>
      <c r="D34" s="179"/>
      <c r="E34" s="180"/>
      <c r="F34" s="180"/>
      <c r="G34" s="180"/>
      <c r="H34" s="181"/>
    </row>
    <row r="35" spans="1:8" x14ac:dyDescent="0.3">
      <c r="A35" s="198" t="s">
        <v>44</v>
      </c>
      <c r="B35" s="150"/>
      <c r="C35" s="150"/>
      <c r="D35" s="150"/>
      <c r="E35" s="151"/>
      <c r="F35" s="151"/>
      <c r="G35" s="151"/>
      <c r="H35" s="196"/>
    </row>
    <row r="36" spans="1:8" x14ac:dyDescent="0.3">
      <c r="A36" s="199" t="s">
        <v>45</v>
      </c>
      <c r="B36" s="134"/>
      <c r="C36" s="134"/>
      <c r="D36" s="134"/>
      <c r="E36" s="134"/>
      <c r="F36" s="134"/>
      <c r="G36" s="134"/>
      <c r="H36" s="200"/>
    </row>
    <row r="37" spans="1:8" x14ac:dyDescent="0.3">
      <c r="A37" s="201" t="s">
        <v>46</v>
      </c>
      <c r="B37" s="147"/>
      <c r="C37" s="146" t="s">
        <v>47</v>
      </c>
      <c r="D37" s="147"/>
      <c r="E37" s="146" t="s">
        <v>48</v>
      </c>
      <c r="F37" s="147"/>
      <c r="G37" s="148"/>
      <c r="H37" s="177"/>
    </row>
    <row r="38" spans="1:8" x14ac:dyDescent="0.3">
      <c r="A38" s="202"/>
      <c r="B38" s="149"/>
      <c r="C38" s="130" t="s">
        <v>49</v>
      </c>
      <c r="D38" s="149"/>
      <c r="E38" s="131"/>
      <c r="F38" s="149"/>
      <c r="G38" s="180"/>
      <c r="H38" s="181"/>
    </row>
    <row r="39" spans="1:8" x14ac:dyDescent="0.3">
      <c r="A39" s="203"/>
      <c r="B39" s="145"/>
      <c r="C39" s="124"/>
      <c r="D39" s="145"/>
      <c r="E39" s="204"/>
      <c r="F39" s="145"/>
      <c r="G39" s="180"/>
      <c r="H39" s="181"/>
    </row>
    <row r="40" spans="1:8" x14ac:dyDescent="0.3">
      <c r="A40" s="203"/>
      <c r="B40" s="145"/>
      <c r="C40" s="124"/>
      <c r="D40" s="145"/>
      <c r="E40" s="204"/>
      <c r="F40" s="145"/>
      <c r="G40" s="180"/>
      <c r="H40" s="181"/>
    </row>
    <row r="41" spans="1:8" x14ac:dyDescent="0.3">
      <c r="A41" s="199" t="s">
        <v>50</v>
      </c>
      <c r="B41" s="134"/>
      <c r="C41" s="134"/>
      <c r="D41" s="134"/>
      <c r="E41" s="134"/>
      <c r="F41" s="134"/>
      <c r="G41" s="134"/>
      <c r="H41" s="200"/>
    </row>
    <row r="42" spans="1:8" x14ac:dyDescent="0.3">
      <c r="A42" s="205" t="s">
        <v>51</v>
      </c>
      <c r="B42" s="140"/>
      <c r="C42" s="139"/>
      <c r="D42" s="138" t="s">
        <v>52</v>
      </c>
      <c r="E42" s="140"/>
      <c r="F42" s="139"/>
      <c r="G42" s="138" t="s">
        <v>53</v>
      </c>
      <c r="H42" s="175"/>
    </row>
    <row r="43" spans="1:8" x14ac:dyDescent="0.3">
      <c r="A43" s="206" t="s">
        <v>54</v>
      </c>
      <c r="B43" s="138" t="s">
        <v>55</v>
      </c>
      <c r="C43" s="139"/>
      <c r="D43" s="24" t="s">
        <v>56</v>
      </c>
      <c r="E43" s="138" t="s">
        <v>57</v>
      </c>
      <c r="F43" s="139"/>
      <c r="G43" s="24" t="s">
        <v>58</v>
      </c>
      <c r="H43" s="207" t="s">
        <v>59</v>
      </c>
    </row>
    <row r="44" spans="1:8" x14ac:dyDescent="0.3">
      <c r="A44" s="208"/>
      <c r="B44" s="138"/>
      <c r="C44" s="139"/>
      <c r="D44" s="25"/>
      <c r="E44" s="138"/>
      <c r="F44" s="139"/>
      <c r="G44" s="25"/>
      <c r="H44" s="207"/>
    </row>
    <row r="45" spans="1:8" x14ac:dyDescent="0.3">
      <c r="A45" s="208"/>
      <c r="B45" s="138"/>
      <c r="C45" s="139"/>
      <c r="D45" s="25"/>
      <c r="E45" s="138"/>
      <c r="F45" s="139"/>
      <c r="G45" s="25"/>
      <c r="H45" s="207"/>
    </row>
    <row r="46" spans="1:8" x14ac:dyDescent="0.3">
      <c r="A46" s="208"/>
      <c r="B46" s="138"/>
      <c r="C46" s="139"/>
      <c r="D46" s="25"/>
      <c r="E46" s="138"/>
      <c r="F46" s="139"/>
      <c r="G46" s="25"/>
      <c r="H46" s="207"/>
    </row>
    <row r="47" spans="1:8" x14ac:dyDescent="0.3">
      <c r="A47" s="199" t="s">
        <v>60</v>
      </c>
      <c r="B47" s="134"/>
      <c r="C47" s="134"/>
      <c r="D47" s="134"/>
      <c r="E47" s="134"/>
      <c r="F47" s="134"/>
      <c r="G47" s="134"/>
      <c r="H47" s="200"/>
    </row>
    <row r="48" spans="1:8" x14ac:dyDescent="0.3">
      <c r="A48" s="205" t="s">
        <v>51</v>
      </c>
      <c r="B48" s="140"/>
      <c r="C48" s="139"/>
      <c r="D48" s="138" t="s">
        <v>52</v>
      </c>
      <c r="E48" s="140"/>
      <c r="F48" s="139"/>
      <c r="G48" s="138" t="s">
        <v>61</v>
      </c>
      <c r="H48" s="175"/>
    </row>
    <row r="49" spans="1:8" x14ac:dyDescent="0.3">
      <c r="A49" s="206" t="s">
        <v>54</v>
      </c>
      <c r="B49" s="138" t="s">
        <v>55</v>
      </c>
      <c r="C49" s="139"/>
      <c r="D49" s="24" t="s">
        <v>56</v>
      </c>
      <c r="E49" s="138" t="s">
        <v>57</v>
      </c>
      <c r="F49" s="139"/>
      <c r="G49" s="24" t="s">
        <v>58</v>
      </c>
      <c r="H49" s="207" t="s">
        <v>59</v>
      </c>
    </row>
    <row r="50" spans="1:8" ht="31.5" customHeight="1" x14ac:dyDescent="0.3">
      <c r="A50" s="208">
        <v>12</v>
      </c>
      <c r="B50" s="125" t="s">
        <v>62</v>
      </c>
      <c r="C50" s="126"/>
      <c r="D50" s="25" t="s">
        <v>63</v>
      </c>
      <c r="E50" s="141" t="s">
        <v>64</v>
      </c>
      <c r="F50" s="142"/>
      <c r="G50" s="26">
        <f>'A.fjordur 2025'!M53+'A.fjordur 2025'!O53+'P&amp;T 2025'!M56+'P&amp;T 2025'!O56</f>
        <v>995457.10731263994</v>
      </c>
      <c r="H50" s="207"/>
    </row>
    <row r="51" spans="1:8" ht="26.25" customHeight="1" x14ac:dyDescent="0.3">
      <c r="A51" s="208">
        <v>13</v>
      </c>
      <c r="B51" s="125" t="s">
        <v>65</v>
      </c>
      <c r="C51" s="126"/>
      <c r="D51" s="25" t="s">
        <v>63</v>
      </c>
      <c r="E51" s="143"/>
      <c r="F51" s="144"/>
      <c r="G51" s="26">
        <f>'A.fjordur 2025'!Q53+'P&amp;T 2025'!Q56</f>
        <v>139434.77288831997</v>
      </c>
      <c r="H51" s="207"/>
    </row>
    <row r="52" spans="1:8" x14ac:dyDescent="0.3">
      <c r="A52" s="199" t="s">
        <v>66</v>
      </c>
      <c r="B52" s="134"/>
      <c r="C52" s="134"/>
      <c r="D52" s="134"/>
      <c r="E52" s="134"/>
      <c r="F52" s="134"/>
      <c r="G52" s="134"/>
      <c r="H52" s="200"/>
    </row>
    <row r="53" spans="1:8" x14ac:dyDescent="0.3">
      <c r="A53" s="205" t="s">
        <v>51</v>
      </c>
      <c r="B53" s="140"/>
      <c r="C53" s="139"/>
      <c r="D53" s="138" t="s">
        <v>52</v>
      </c>
      <c r="E53" s="140"/>
      <c r="F53" s="139"/>
      <c r="G53" s="138" t="s">
        <v>67</v>
      </c>
      <c r="H53" s="175"/>
    </row>
    <row r="54" spans="1:8" x14ac:dyDescent="0.3">
      <c r="A54" s="206" t="s">
        <v>54</v>
      </c>
      <c r="B54" s="138" t="s">
        <v>55</v>
      </c>
      <c r="C54" s="139"/>
      <c r="D54" s="24" t="s">
        <v>56</v>
      </c>
      <c r="E54" s="138" t="s">
        <v>57</v>
      </c>
      <c r="F54" s="139"/>
      <c r="G54" s="24" t="s">
        <v>58</v>
      </c>
      <c r="H54" s="207" t="s">
        <v>59</v>
      </c>
    </row>
    <row r="55" spans="1:8" x14ac:dyDescent="0.3">
      <c r="A55" s="208"/>
      <c r="B55" s="138"/>
      <c r="C55" s="139"/>
      <c r="D55" s="25"/>
      <c r="E55" s="138"/>
      <c r="F55" s="139"/>
      <c r="G55" s="25"/>
      <c r="H55" s="207"/>
    </row>
    <row r="56" spans="1:8" x14ac:dyDescent="0.3">
      <c r="A56" s="208"/>
      <c r="B56" s="138"/>
      <c r="C56" s="139"/>
      <c r="D56" s="25"/>
      <c r="E56" s="138"/>
      <c r="F56" s="139"/>
      <c r="G56" s="25"/>
      <c r="H56" s="207"/>
    </row>
    <row r="57" spans="1:8" x14ac:dyDescent="0.3">
      <c r="A57" s="208"/>
      <c r="B57" s="138"/>
      <c r="C57" s="139"/>
      <c r="D57" s="25"/>
      <c r="E57" s="138"/>
      <c r="F57" s="139"/>
      <c r="G57" s="25"/>
      <c r="H57" s="207"/>
    </row>
    <row r="58" spans="1:8" x14ac:dyDescent="0.3">
      <c r="A58" s="199" t="s">
        <v>68</v>
      </c>
      <c r="B58" s="134"/>
      <c r="C58" s="134"/>
      <c r="D58" s="134"/>
      <c r="E58" s="134"/>
      <c r="F58" s="134"/>
      <c r="G58" s="134"/>
      <c r="H58" s="200"/>
    </row>
    <row r="59" spans="1:8" x14ac:dyDescent="0.3">
      <c r="A59" s="205" t="s">
        <v>51</v>
      </c>
      <c r="B59" s="140"/>
      <c r="C59" s="139"/>
      <c r="D59" s="138" t="s">
        <v>52</v>
      </c>
      <c r="E59" s="140"/>
      <c r="F59" s="139"/>
      <c r="G59" s="138" t="s">
        <v>69</v>
      </c>
      <c r="H59" s="175"/>
    </row>
    <row r="60" spans="1:8" x14ac:dyDescent="0.3">
      <c r="A60" s="206" t="s">
        <v>54</v>
      </c>
      <c r="B60" s="138" t="s">
        <v>55</v>
      </c>
      <c r="C60" s="139"/>
      <c r="D60" s="24" t="s">
        <v>56</v>
      </c>
      <c r="E60" s="138" t="s">
        <v>57</v>
      </c>
      <c r="F60" s="139"/>
      <c r="G60" s="24" t="s">
        <v>58</v>
      </c>
      <c r="H60" s="207" t="s">
        <v>59</v>
      </c>
    </row>
    <row r="61" spans="1:8" x14ac:dyDescent="0.3">
      <c r="A61" s="208"/>
      <c r="B61" s="138"/>
      <c r="C61" s="139"/>
      <c r="D61" s="25"/>
      <c r="E61" s="138"/>
      <c r="F61" s="139"/>
      <c r="G61" s="25"/>
      <c r="H61" s="207"/>
    </row>
    <row r="62" spans="1:8" x14ac:dyDescent="0.3">
      <c r="A62" s="208"/>
      <c r="B62" s="138"/>
      <c r="C62" s="139"/>
      <c r="D62" s="25"/>
      <c r="E62" s="138"/>
      <c r="F62" s="139"/>
      <c r="G62" s="25"/>
      <c r="H62" s="207"/>
    </row>
    <row r="63" spans="1:8" x14ac:dyDescent="0.3">
      <c r="A63" s="208"/>
      <c r="B63" s="138"/>
      <c r="C63" s="139"/>
      <c r="D63" s="25"/>
      <c r="E63" s="138"/>
      <c r="F63" s="139"/>
      <c r="G63" s="25"/>
      <c r="H63" s="207"/>
    </row>
    <row r="64" spans="1:8" x14ac:dyDescent="0.3">
      <c r="A64" s="199" t="s">
        <v>70</v>
      </c>
      <c r="B64" s="134"/>
      <c r="C64" s="134"/>
      <c r="D64" s="134"/>
      <c r="E64" s="134"/>
      <c r="F64" s="134"/>
      <c r="G64" s="134"/>
      <c r="H64" s="200"/>
    </row>
    <row r="65" spans="1:8" x14ac:dyDescent="0.3">
      <c r="A65" s="209" t="s">
        <v>71</v>
      </c>
      <c r="B65" s="137"/>
      <c r="C65" s="188"/>
      <c r="D65" s="188"/>
      <c r="E65" s="188"/>
      <c r="F65" s="188"/>
      <c r="G65" s="188"/>
      <c r="H65" s="210"/>
    </row>
    <row r="66" spans="1:8" ht="28.8" x14ac:dyDescent="0.3">
      <c r="A66" s="211" t="s">
        <v>72</v>
      </c>
      <c r="B66" s="27" t="s">
        <v>73</v>
      </c>
      <c r="C66" s="28" t="s">
        <v>74</v>
      </c>
      <c r="D66" s="132" t="s">
        <v>57</v>
      </c>
      <c r="E66" s="133"/>
      <c r="F66" s="188"/>
      <c r="G66" s="188"/>
      <c r="H66" s="210"/>
    </row>
    <row r="67" spans="1:8" x14ac:dyDescent="0.3">
      <c r="A67" s="212"/>
      <c r="B67" s="29"/>
      <c r="C67" s="30"/>
      <c r="D67" s="125"/>
      <c r="E67" s="126"/>
      <c r="F67" s="213"/>
      <c r="G67" s="213"/>
      <c r="H67" s="210"/>
    </row>
    <row r="68" spans="1:8" x14ac:dyDescent="0.3">
      <c r="A68" s="212"/>
      <c r="B68" s="29"/>
      <c r="C68" s="30"/>
      <c r="D68" s="125"/>
      <c r="E68" s="126"/>
      <c r="F68" s="213"/>
      <c r="G68" s="213"/>
      <c r="H68" s="210"/>
    </row>
    <row r="69" spans="1:8" x14ac:dyDescent="0.3">
      <c r="A69" s="212"/>
      <c r="B69" s="29"/>
      <c r="C69" s="30"/>
      <c r="D69" s="125"/>
      <c r="E69" s="126"/>
      <c r="F69" s="213"/>
      <c r="G69" s="213"/>
      <c r="H69" s="210"/>
    </row>
    <row r="70" spans="1:8" x14ac:dyDescent="0.3">
      <c r="A70" s="209" t="s">
        <v>75</v>
      </c>
      <c r="B70" s="137"/>
      <c r="C70" s="188"/>
      <c r="D70" s="188"/>
      <c r="E70" s="188"/>
      <c r="F70" s="188"/>
      <c r="G70" s="188"/>
      <c r="H70" s="210"/>
    </row>
    <row r="71" spans="1:8" ht="28.8" x14ac:dyDescent="0.3">
      <c r="A71" s="211" t="s">
        <v>72</v>
      </c>
      <c r="B71" s="27" t="s">
        <v>73</v>
      </c>
      <c r="C71" s="28" t="s">
        <v>74</v>
      </c>
      <c r="D71" s="132" t="s">
        <v>57</v>
      </c>
      <c r="E71" s="133"/>
      <c r="F71" s="125" t="s">
        <v>76</v>
      </c>
      <c r="G71" s="126"/>
      <c r="H71" s="214" t="s">
        <v>77</v>
      </c>
    </row>
    <row r="72" spans="1:8" x14ac:dyDescent="0.3">
      <c r="A72" s="212"/>
      <c r="B72" s="29"/>
      <c r="C72" s="30"/>
      <c r="D72" s="125"/>
      <c r="E72" s="126"/>
      <c r="F72" s="132"/>
      <c r="G72" s="133"/>
      <c r="H72" s="207"/>
    </row>
    <row r="73" spans="1:8" x14ac:dyDescent="0.3">
      <c r="A73" s="212"/>
      <c r="B73" s="29"/>
      <c r="C73" s="30"/>
      <c r="D73" s="125"/>
      <c r="E73" s="126"/>
      <c r="F73" s="132"/>
      <c r="G73" s="133"/>
      <c r="H73" s="207"/>
    </row>
    <row r="74" spans="1:8" x14ac:dyDescent="0.3">
      <c r="A74" s="212"/>
      <c r="B74" s="29"/>
      <c r="C74" s="30"/>
      <c r="D74" s="125"/>
      <c r="E74" s="126"/>
      <c r="F74" s="132"/>
      <c r="G74" s="133"/>
      <c r="H74" s="207"/>
    </row>
    <row r="75" spans="1:8" x14ac:dyDescent="0.3">
      <c r="A75" s="199" t="s">
        <v>78</v>
      </c>
      <c r="B75" s="134"/>
      <c r="C75" s="134"/>
      <c r="D75" s="134"/>
      <c r="E75" s="134"/>
      <c r="F75" s="134"/>
      <c r="G75" s="134"/>
      <c r="H75" s="200"/>
    </row>
    <row r="76" spans="1:8" ht="28.8" x14ac:dyDescent="0.3">
      <c r="A76" s="215" t="s">
        <v>72</v>
      </c>
      <c r="B76" s="31" t="s">
        <v>73</v>
      </c>
      <c r="C76" s="32" t="s">
        <v>74</v>
      </c>
      <c r="D76" s="135" t="s">
        <v>57</v>
      </c>
      <c r="E76" s="136"/>
      <c r="F76" s="188"/>
      <c r="G76" s="188"/>
      <c r="H76" s="210"/>
    </row>
    <row r="77" spans="1:8" x14ac:dyDescent="0.3">
      <c r="A77" s="212"/>
      <c r="B77" s="29"/>
      <c r="C77" s="30"/>
      <c r="D77" s="125"/>
      <c r="E77" s="126"/>
      <c r="F77" s="213"/>
      <c r="G77" s="213"/>
      <c r="H77" s="210"/>
    </row>
    <row r="78" spans="1:8" x14ac:dyDescent="0.3">
      <c r="A78" s="212"/>
      <c r="B78" s="29"/>
      <c r="C78" s="30"/>
      <c r="D78" s="125"/>
      <c r="E78" s="126"/>
      <c r="F78" s="213"/>
      <c r="G78" s="213"/>
      <c r="H78" s="210"/>
    </row>
    <row r="79" spans="1:8" x14ac:dyDescent="0.3">
      <c r="A79" s="216"/>
      <c r="B79" s="33"/>
      <c r="C79" s="34"/>
      <c r="D79" s="127"/>
      <c r="E79" s="128"/>
      <c r="F79" s="213"/>
      <c r="G79" s="213"/>
      <c r="H79" s="210"/>
    </row>
    <row r="80" spans="1:8" x14ac:dyDescent="0.3">
      <c r="A80" s="217" t="s">
        <v>79</v>
      </c>
      <c r="B80" s="129"/>
      <c r="C80" s="129"/>
      <c r="D80" s="129"/>
      <c r="E80" s="129"/>
      <c r="F80" s="129"/>
      <c r="G80" s="129"/>
      <c r="H80" s="218"/>
    </row>
    <row r="81" spans="1:8" x14ac:dyDescent="0.3">
      <c r="A81" s="202" t="s">
        <v>80</v>
      </c>
      <c r="B81" s="131"/>
      <c r="C81" s="35" t="s">
        <v>135</v>
      </c>
      <c r="D81" s="36"/>
      <c r="E81" s="36"/>
      <c r="F81" s="36"/>
      <c r="G81" s="36"/>
      <c r="H81" s="219"/>
    </row>
    <row r="82" spans="1:8" x14ac:dyDescent="0.3">
      <c r="A82" s="203" t="s">
        <v>81</v>
      </c>
      <c r="B82" s="204"/>
      <c r="C82" s="220" t="s">
        <v>82</v>
      </c>
      <c r="D82" s="188"/>
      <c r="E82" s="188"/>
      <c r="F82" s="188"/>
      <c r="G82" s="188"/>
      <c r="H82" s="210"/>
    </row>
    <row r="83" spans="1:8" x14ac:dyDescent="0.3">
      <c r="A83" s="203" t="s">
        <v>9</v>
      </c>
      <c r="B83" s="204"/>
      <c r="C83" s="220" t="s">
        <v>83</v>
      </c>
      <c r="D83" s="188"/>
      <c r="E83" s="188"/>
      <c r="F83" s="188"/>
      <c r="G83" s="188"/>
      <c r="H83" s="210"/>
    </row>
    <row r="84" spans="1:8" x14ac:dyDescent="0.3">
      <c r="A84" s="203" t="s">
        <v>84</v>
      </c>
      <c r="B84" s="204"/>
      <c r="C84" s="220">
        <v>5696000</v>
      </c>
      <c r="D84" s="188"/>
      <c r="E84" s="188"/>
      <c r="F84" s="188"/>
      <c r="G84" s="188"/>
      <c r="H84" s="210"/>
    </row>
    <row r="85" spans="1:8" ht="15" thickBot="1" x14ac:dyDescent="0.35">
      <c r="A85" s="221" t="s">
        <v>85</v>
      </c>
      <c r="B85" s="222"/>
      <c r="C85" s="223" t="s">
        <v>136</v>
      </c>
      <c r="D85" s="224"/>
      <c r="E85" s="224"/>
      <c r="F85" s="224"/>
      <c r="G85" s="224"/>
      <c r="H85" s="225"/>
    </row>
  </sheetData>
  <mergeCells count="125">
    <mergeCell ref="A4:D4"/>
    <mergeCell ref="E4:H4"/>
    <mergeCell ref="A5:D5"/>
    <mergeCell ref="E5:H5"/>
    <mergeCell ref="A6:D6"/>
    <mergeCell ref="E6:H6"/>
    <mergeCell ref="A1:D1"/>
    <mergeCell ref="E1:H1"/>
    <mergeCell ref="A2:D2"/>
    <mergeCell ref="E2:H2"/>
    <mergeCell ref="A3:D3"/>
    <mergeCell ref="E3:H3"/>
    <mergeCell ref="A10:D10"/>
    <mergeCell ref="A27:D27"/>
    <mergeCell ref="E27:H27"/>
    <mergeCell ref="A28:D28"/>
    <mergeCell ref="E28:H28"/>
    <mergeCell ref="A29:D29"/>
    <mergeCell ref="E29:H29"/>
    <mergeCell ref="A7:D7"/>
    <mergeCell ref="E7:H7"/>
    <mergeCell ref="A8:D8"/>
    <mergeCell ref="E8:H8"/>
    <mergeCell ref="A9:D9"/>
    <mergeCell ref="E9:H9"/>
    <mergeCell ref="A33:D33"/>
    <mergeCell ref="E33:H33"/>
    <mergeCell ref="A34:D34"/>
    <mergeCell ref="E34:H34"/>
    <mergeCell ref="A35:D35"/>
    <mergeCell ref="E35:H35"/>
    <mergeCell ref="A30:D30"/>
    <mergeCell ref="E30:H30"/>
    <mergeCell ref="A31:D31"/>
    <mergeCell ref="E31:H31"/>
    <mergeCell ref="A32:D32"/>
    <mergeCell ref="E32:H32"/>
    <mergeCell ref="A39:B39"/>
    <mergeCell ref="C39:D39"/>
    <mergeCell ref="E39:F39"/>
    <mergeCell ref="G39:H39"/>
    <mergeCell ref="A40:B40"/>
    <mergeCell ref="C40:D40"/>
    <mergeCell ref="E40:F40"/>
    <mergeCell ref="G40:H40"/>
    <mergeCell ref="A36:H36"/>
    <mergeCell ref="A37:B37"/>
    <mergeCell ref="C37:D37"/>
    <mergeCell ref="E37:F37"/>
    <mergeCell ref="G37:H37"/>
    <mergeCell ref="A38:B38"/>
    <mergeCell ref="C38:D38"/>
    <mergeCell ref="E38:F38"/>
    <mergeCell ref="G38:H38"/>
    <mergeCell ref="B44:C44"/>
    <mergeCell ref="E44:F44"/>
    <mergeCell ref="B45:C45"/>
    <mergeCell ref="E45:F45"/>
    <mergeCell ref="B46:C46"/>
    <mergeCell ref="E46:F46"/>
    <mergeCell ref="A41:H41"/>
    <mergeCell ref="A42:C42"/>
    <mergeCell ref="D42:F42"/>
    <mergeCell ref="G42:H42"/>
    <mergeCell ref="B43:C43"/>
    <mergeCell ref="E43:F43"/>
    <mergeCell ref="B50:C50"/>
    <mergeCell ref="E50:F51"/>
    <mergeCell ref="B51:C51"/>
    <mergeCell ref="A52:H52"/>
    <mergeCell ref="A53:C53"/>
    <mergeCell ref="D53:F53"/>
    <mergeCell ref="G53:H53"/>
    <mergeCell ref="A47:H47"/>
    <mergeCell ref="A48:C48"/>
    <mergeCell ref="D48:F48"/>
    <mergeCell ref="G48:H48"/>
    <mergeCell ref="B49:C49"/>
    <mergeCell ref="E49:F49"/>
    <mergeCell ref="B57:C57"/>
    <mergeCell ref="E57:F57"/>
    <mergeCell ref="A58:H58"/>
    <mergeCell ref="A59:C59"/>
    <mergeCell ref="D59:F59"/>
    <mergeCell ref="G59:H59"/>
    <mergeCell ref="B54:C54"/>
    <mergeCell ref="E54:F54"/>
    <mergeCell ref="B55:C55"/>
    <mergeCell ref="E55:F55"/>
    <mergeCell ref="B56:C56"/>
    <mergeCell ref="E56:F56"/>
    <mergeCell ref="B63:C63"/>
    <mergeCell ref="E63:F63"/>
    <mergeCell ref="A64:H64"/>
    <mergeCell ref="A65:B65"/>
    <mergeCell ref="D66:E66"/>
    <mergeCell ref="D67:E67"/>
    <mergeCell ref="B60:C60"/>
    <mergeCell ref="E60:F60"/>
    <mergeCell ref="B61:C61"/>
    <mergeCell ref="E61:F61"/>
    <mergeCell ref="B62:C62"/>
    <mergeCell ref="E62:F62"/>
    <mergeCell ref="D73:E73"/>
    <mergeCell ref="F73:G73"/>
    <mergeCell ref="D74:E74"/>
    <mergeCell ref="F74:G74"/>
    <mergeCell ref="A75:H75"/>
    <mergeCell ref="D76:E76"/>
    <mergeCell ref="D68:E68"/>
    <mergeCell ref="D69:E69"/>
    <mergeCell ref="A70:B70"/>
    <mergeCell ref="D71:E71"/>
    <mergeCell ref="F71:G71"/>
    <mergeCell ref="D72:E72"/>
    <mergeCell ref="F72:G72"/>
    <mergeCell ref="A83:B83"/>
    <mergeCell ref="A84:B84"/>
    <mergeCell ref="A85:B85"/>
    <mergeCell ref="D77:E77"/>
    <mergeCell ref="D78:E78"/>
    <mergeCell ref="D79:E79"/>
    <mergeCell ref="A80:H80"/>
    <mergeCell ref="A81:B81"/>
    <mergeCell ref="A82:B82"/>
  </mergeCells>
  <hyperlinks>
    <hyperlink ref="C85" r:id="rId1" xr:uid="{65D12D29-35A6-41E1-A543-1716D8062314}"/>
  </hyperlinks>
  <pageMargins left="0.25" right="0.25" top="0.75" bottom="0.75" header="0.3" footer="0.3"/>
  <pageSetup paperSize="9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9"/>
  <sheetViews>
    <sheetView topLeftCell="B1" zoomScale="90" zoomScaleNormal="90" workbookViewId="0">
      <pane ySplit="1" topLeftCell="A19" activePane="bottomLeft" state="frozen"/>
      <selection activeCell="B1" sqref="B1"/>
      <selection pane="bottomLeft" activeCell="J58" sqref="J58"/>
    </sheetView>
  </sheetViews>
  <sheetFormatPr defaultColWidth="15.77734375" defaultRowHeight="14.4" x14ac:dyDescent="0.3"/>
  <cols>
    <col min="2" max="2" width="22.109375" customWidth="1"/>
    <col min="3" max="3" width="27" bestFit="1" customWidth="1"/>
    <col min="4" max="4" width="16" bestFit="1" customWidth="1"/>
    <col min="7" max="7" width="12.21875" style="1" customWidth="1"/>
    <col min="8" max="8" width="11.88671875" customWidth="1"/>
    <col min="9" max="9" width="12.44140625" customWidth="1"/>
    <col min="10" max="10" width="19" customWidth="1"/>
    <col min="12" max="12" width="15.21875" customWidth="1"/>
    <col min="13" max="18" width="13.109375" customWidth="1"/>
  </cols>
  <sheetData>
    <row r="1" spans="1:20" s="12" customFormat="1" ht="15" thickBot="1" x14ac:dyDescent="0.35">
      <c r="A1" s="36"/>
      <c r="B1" s="93" t="s">
        <v>86</v>
      </c>
      <c r="C1" s="38" t="s">
        <v>87</v>
      </c>
      <c r="D1" s="36" t="s">
        <v>88</v>
      </c>
      <c r="E1" s="36" t="s">
        <v>89</v>
      </c>
      <c r="F1" s="36" t="s">
        <v>90</v>
      </c>
      <c r="G1" s="39" t="s">
        <v>91</v>
      </c>
      <c r="H1" s="36" t="s">
        <v>92</v>
      </c>
      <c r="I1" s="36" t="s">
        <v>93</v>
      </c>
      <c r="J1" s="36" t="s">
        <v>94</v>
      </c>
      <c r="L1" s="13" t="s">
        <v>95</v>
      </c>
      <c r="M1" s="13" t="s">
        <v>96</v>
      </c>
      <c r="N1" s="13" t="s">
        <v>97</v>
      </c>
      <c r="O1" s="13" t="s">
        <v>98</v>
      </c>
      <c r="P1" s="13" t="s">
        <v>99</v>
      </c>
      <c r="Q1" s="13" t="s">
        <v>100</v>
      </c>
      <c r="R1" s="13" t="s">
        <v>101</v>
      </c>
      <c r="S1" s="13" t="s">
        <v>102</v>
      </c>
    </row>
    <row r="2" spans="1:20" x14ac:dyDescent="0.3">
      <c r="A2" s="121" t="s">
        <v>103</v>
      </c>
      <c r="B2" s="40" t="s">
        <v>128</v>
      </c>
      <c r="C2" s="90" t="s">
        <v>137</v>
      </c>
      <c r="D2" s="58">
        <v>35000</v>
      </c>
      <c r="E2" s="41">
        <v>0.96</v>
      </c>
      <c r="F2" s="42">
        <v>0.4</v>
      </c>
      <c r="G2" s="43">
        <f>F2/6.25</f>
        <v>6.4000000000000001E-2</v>
      </c>
      <c r="H2" s="44">
        <v>9.4000000000000004E-3</v>
      </c>
      <c r="I2" s="41">
        <v>0.51</v>
      </c>
      <c r="J2" s="45"/>
      <c r="K2" s="11"/>
      <c r="L2" s="19">
        <f t="shared" ref="L2:L52" si="0">D2*E2*I2*0.19</f>
        <v>3255.84</v>
      </c>
      <c r="M2" s="10">
        <f>D2*E2*G2*0.15</f>
        <v>322.56</v>
      </c>
      <c r="N2" s="10">
        <f>D2*E2*H2*0.44</f>
        <v>138.96960000000001</v>
      </c>
      <c r="O2" s="10">
        <f>D2*E2*G2*0.48</f>
        <v>1032.192</v>
      </c>
      <c r="P2" s="20">
        <f t="shared" ref="P2:P52" si="1">D2*E2*H2*0.26</f>
        <v>82.118400000000008</v>
      </c>
      <c r="Q2" s="19">
        <f>N2+P2</f>
        <v>221.08800000000002</v>
      </c>
      <c r="R2" s="8">
        <f t="shared" ref="R2:R33" si="2">Q2/$J$55</f>
        <v>2.4018647564848439E-2</v>
      </c>
      <c r="S2" s="9">
        <f>M2+O2</f>
        <v>1354.752</v>
      </c>
      <c r="T2" s="21">
        <f t="shared" ref="T2:T33" si="3">S2/$J$55</f>
        <v>0.14717809571651808</v>
      </c>
    </row>
    <row r="3" spans="1:20" x14ac:dyDescent="0.3">
      <c r="A3" s="122"/>
      <c r="B3" s="74" t="s">
        <v>104</v>
      </c>
      <c r="C3" s="91" t="s">
        <v>138</v>
      </c>
      <c r="D3" s="94">
        <v>473250</v>
      </c>
      <c r="E3" s="15">
        <v>0.96</v>
      </c>
      <c r="F3" s="16">
        <v>0.4</v>
      </c>
      <c r="G3" s="17">
        <f>F3/6.25</f>
        <v>6.4000000000000001E-2</v>
      </c>
      <c r="H3" s="18">
        <v>7.7000000000000002E-3</v>
      </c>
      <c r="I3" s="15">
        <v>0.51</v>
      </c>
      <c r="J3" s="46"/>
      <c r="K3" s="11"/>
      <c r="L3" s="19">
        <f t="shared" si="0"/>
        <v>44023.608</v>
      </c>
      <c r="M3" s="10">
        <f t="shared" ref="M3:M52" si="4">D3*E3*G3*0.15</f>
        <v>4361.4719999999998</v>
      </c>
      <c r="N3" s="10">
        <f t="shared" ref="N3:N52" si="5">D3*E3*H3*0.44</f>
        <v>1539.2361600000002</v>
      </c>
      <c r="O3" s="10">
        <f t="shared" ref="O3:O52" si="6">D3*E3*G3*0.48</f>
        <v>13956.7104</v>
      </c>
      <c r="P3" s="20">
        <f t="shared" si="1"/>
        <v>909.54864000000009</v>
      </c>
      <c r="Q3" s="19">
        <f>N3+P3</f>
        <v>2448.7848000000004</v>
      </c>
      <c r="R3" s="8">
        <f t="shared" si="2"/>
        <v>0.26603207353342506</v>
      </c>
      <c r="S3" s="9">
        <f>M3+O3</f>
        <v>18318.182399999998</v>
      </c>
      <c r="T3" s="21">
        <f t="shared" si="3"/>
        <v>1.9900581085097764</v>
      </c>
    </row>
    <row r="4" spans="1:20" x14ac:dyDescent="0.3">
      <c r="A4" s="122"/>
      <c r="B4" s="74" t="s">
        <v>104</v>
      </c>
      <c r="C4" s="91" t="s">
        <v>139</v>
      </c>
      <c r="D4" s="94">
        <v>30750</v>
      </c>
      <c r="E4" s="15">
        <v>0.96</v>
      </c>
      <c r="F4" s="16">
        <v>0.4</v>
      </c>
      <c r="G4" s="17">
        <f>F4/6.25</f>
        <v>6.4000000000000001E-2</v>
      </c>
      <c r="H4" s="18">
        <v>7.7000000000000002E-3</v>
      </c>
      <c r="I4" s="15">
        <v>0.51</v>
      </c>
      <c r="J4" s="46">
        <v>1549964</v>
      </c>
      <c r="L4" s="19">
        <f t="shared" si="0"/>
        <v>2860.4880000000003</v>
      </c>
      <c r="M4" s="10">
        <f t="shared" si="4"/>
        <v>283.392</v>
      </c>
      <c r="N4" s="10">
        <f t="shared" si="5"/>
        <v>100.01376</v>
      </c>
      <c r="O4" s="10">
        <f t="shared" si="6"/>
        <v>906.85439999999994</v>
      </c>
      <c r="P4" s="20">
        <f t="shared" si="1"/>
        <v>59.099040000000002</v>
      </c>
      <c r="Q4" s="19">
        <f>N4+P4</f>
        <v>159.11279999999999</v>
      </c>
      <c r="R4" s="8">
        <f t="shared" si="2"/>
        <v>1.7285760720872304E-2</v>
      </c>
      <c r="S4" s="9">
        <f t="shared" ref="S4:S52" si="7">M4+O4</f>
        <v>1190.2464</v>
      </c>
      <c r="T4" s="21">
        <f t="shared" si="3"/>
        <v>0.12930646980808375</v>
      </c>
    </row>
    <row r="5" spans="1:20" x14ac:dyDescent="0.3">
      <c r="A5" s="122"/>
      <c r="B5" s="74" t="s">
        <v>104</v>
      </c>
      <c r="C5" s="91" t="s">
        <v>140</v>
      </c>
      <c r="D5" s="94">
        <v>412888</v>
      </c>
      <c r="E5" s="15">
        <v>0.96</v>
      </c>
      <c r="F5" s="16">
        <v>0.4</v>
      </c>
      <c r="G5" s="17">
        <f>F5/6.25</f>
        <v>6.4000000000000001E-2</v>
      </c>
      <c r="H5" s="18">
        <v>7.3000000000000001E-3</v>
      </c>
      <c r="I5" s="15">
        <v>0.51</v>
      </c>
      <c r="J5" s="46"/>
      <c r="L5" s="19">
        <f t="shared" si="0"/>
        <v>38408.493311999999</v>
      </c>
      <c r="M5" s="10">
        <f t="shared" si="4"/>
        <v>3805.175808</v>
      </c>
      <c r="N5" s="10">
        <f>D5*E5*H5*0.44</f>
        <v>1273.1484057600001</v>
      </c>
      <c r="O5" s="10">
        <f t="shared" si="6"/>
        <v>12176.562585599999</v>
      </c>
      <c r="P5" s="20">
        <f t="shared" si="1"/>
        <v>752.31496704000006</v>
      </c>
      <c r="Q5" s="19">
        <f t="shared" ref="Q5:Q52" si="8">N5+P5</f>
        <v>2025.4633728000001</v>
      </c>
      <c r="R5" s="8">
        <f t="shared" si="2"/>
        <v>0.22004310910946059</v>
      </c>
      <c r="S5" s="9">
        <f t="shared" si="7"/>
        <v>15981.738393599999</v>
      </c>
      <c r="T5" s="21">
        <f t="shared" si="3"/>
        <v>1.7362305595486203</v>
      </c>
    </row>
    <row r="6" spans="1:20" x14ac:dyDescent="0.3">
      <c r="A6" s="122"/>
      <c r="B6" s="74" t="s">
        <v>104</v>
      </c>
      <c r="C6" s="91" t="s">
        <v>115</v>
      </c>
      <c r="D6" s="14">
        <v>578672</v>
      </c>
      <c r="E6" s="15">
        <v>0.96</v>
      </c>
      <c r="F6" s="16">
        <v>0.4</v>
      </c>
      <c r="G6" s="17">
        <f t="shared" ref="G6:G8" si="9">F6/6.25</f>
        <v>6.4000000000000001E-2</v>
      </c>
      <c r="H6" s="18">
        <v>7.3000000000000001E-3</v>
      </c>
      <c r="I6" s="15">
        <v>0.51</v>
      </c>
      <c r="J6" s="48"/>
      <c r="K6" s="11"/>
      <c r="L6" s="19">
        <f t="shared" si="0"/>
        <v>53830.384127999998</v>
      </c>
      <c r="M6" s="10">
        <f t="shared" si="4"/>
        <v>5333.0411519999998</v>
      </c>
      <c r="N6" s="10">
        <f t="shared" si="5"/>
        <v>1784.3466854400001</v>
      </c>
      <c r="O6" s="10">
        <f t="shared" si="6"/>
        <v>17065.731686399999</v>
      </c>
      <c r="P6" s="20">
        <f t="shared" si="1"/>
        <v>1054.3866777600001</v>
      </c>
      <c r="Q6" s="19">
        <f t="shared" si="8"/>
        <v>2838.7333632</v>
      </c>
      <c r="R6" s="8">
        <f t="shared" si="2"/>
        <v>0.30839546326022982</v>
      </c>
      <c r="S6" s="9">
        <f t="shared" si="7"/>
        <v>22398.7728384</v>
      </c>
      <c r="T6" s="21">
        <f t="shared" si="3"/>
        <v>2.433366942984827</v>
      </c>
    </row>
    <row r="7" spans="1:20" x14ac:dyDescent="0.3">
      <c r="A7" s="122"/>
      <c r="B7" s="74" t="s">
        <v>104</v>
      </c>
      <c r="C7" s="91" t="s">
        <v>141</v>
      </c>
      <c r="D7" s="14">
        <v>156000</v>
      </c>
      <c r="E7" s="15">
        <v>0.96</v>
      </c>
      <c r="F7" s="16">
        <v>0.4</v>
      </c>
      <c r="G7" s="17">
        <f t="shared" si="9"/>
        <v>6.4000000000000001E-2</v>
      </c>
      <c r="H7" s="18">
        <v>7.3000000000000001E-3</v>
      </c>
      <c r="I7" s="15">
        <v>0.51</v>
      </c>
      <c r="J7" s="48"/>
      <c r="K7" s="11"/>
      <c r="L7" s="19">
        <f t="shared" si="0"/>
        <v>14511.744000000001</v>
      </c>
      <c r="M7" s="10">
        <f t="shared" si="4"/>
        <v>1437.6959999999999</v>
      </c>
      <c r="N7" s="10">
        <f t="shared" si="5"/>
        <v>481.02912000000003</v>
      </c>
      <c r="O7" s="10">
        <f t="shared" si="6"/>
        <v>4600.6271999999999</v>
      </c>
      <c r="P7" s="20">
        <f t="shared" si="1"/>
        <v>284.24448000000001</v>
      </c>
      <c r="Q7" s="19">
        <f t="shared" si="8"/>
        <v>765.27359999999999</v>
      </c>
      <c r="R7" s="8">
        <f t="shared" si="2"/>
        <v>8.3138102877961695E-2</v>
      </c>
      <c r="S7" s="9">
        <f t="shared" si="7"/>
        <v>6038.3231999999998</v>
      </c>
      <c r="T7" s="21">
        <f t="shared" si="3"/>
        <v>0.6559937980507663</v>
      </c>
    </row>
    <row r="8" spans="1:20" ht="15" thickBot="1" x14ac:dyDescent="0.35">
      <c r="A8" s="122"/>
      <c r="B8" s="74" t="s">
        <v>104</v>
      </c>
      <c r="C8" s="91" t="s">
        <v>119</v>
      </c>
      <c r="D8" s="108">
        <v>189000</v>
      </c>
      <c r="E8" s="63">
        <v>0.96</v>
      </c>
      <c r="F8" s="64">
        <v>0.4</v>
      </c>
      <c r="G8" s="65">
        <f t="shared" si="9"/>
        <v>6.4000000000000001E-2</v>
      </c>
      <c r="H8" s="66">
        <v>7.3000000000000001E-3</v>
      </c>
      <c r="I8" s="63">
        <v>0.51</v>
      </c>
      <c r="J8" s="67"/>
      <c r="K8" s="11"/>
      <c r="L8" s="19">
        <f t="shared" si="0"/>
        <v>17581.536</v>
      </c>
      <c r="M8" s="10">
        <f t="shared" si="4"/>
        <v>1741.8239999999998</v>
      </c>
      <c r="N8" s="10">
        <f t="shared" si="5"/>
        <v>582.78527999999994</v>
      </c>
      <c r="O8" s="10">
        <f t="shared" si="6"/>
        <v>5573.8368</v>
      </c>
      <c r="P8" s="20">
        <f t="shared" si="1"/>
        <v>344.37311999999997</v>
      </c>
      <c r="Q8" s="19">
        <f t="shared" si="8"/>
        <v>927.15839999999992</v>
      </c>
      <c r="R8" s="8">
        <f t="shared" si="2"/>
        <v>0.10072500925599205</v>
      </c>
      <c r="S8" s="9">
        <f t="shared" si="7"/>
        <v>7315.6607999999997</v>
      </c>
      <c r="T8" s="21">
        <f t="shared" si="3"/>
        <v>0.79476171686919761</v>
      </c>
    </row>
    <row r="9" spans="1:20" x14ac:dyDescent="0.3">
      <c r="A9" s="121" t="s">
        <v>106</v>
      </c>
      <c r="B9" s="40" t="s">
        <v>128</v>
      </c>
      <c r="C9" s="90" t="s">
        <v>142</v>
      </c>
      <c r="D9" s="58">
        <v>28000</v>
      </c>
      <c r="E9" s="41">
        <v>0.96</v>
      </c>
      <c r="F9" s="42">
        <v>0.4</v>
      </c>
      <c r="G9" s="43">
        <f>F9/6.25</f>
        <v>6.4000000000000001E-2</v>
      </c>
      <c r="H9" s="44">
        <v>1.0999999999999999E-2</v>
      </c>
      <c r="I9" s="41">
        <v>0.51</v>
      </c>
      <c r="J9" s="59"/>
      <c r="K9" s="4"/>
      <c r="L9" s="19">
        <f t="shared" si="0"/>
        <v>2604.672</v>
      </c>
      <c r="M9" s="10">
        <f t="shared" si="4"/>
        <v>258.048</v>
      </c>
      <c r="N9" s="10">
        <f t="shared" si="5"/>
        <v>130.0992</v>
      </c>
      <c r="O9" s="10">
        <f t="shared" si="6"/>
        <v>825.75359999999989</v>
      </c>
      <c r="P9" s="20">
        <f t="shared" si="1"/>
        <v>76.876800000000003</v>
      </c>
      <c r="Q9" s="19">
        <f t="shared" si="8"/>
        <v>206.976</v>
      </c>
      <c r="R9" s="8">
        <f t="shared" si="2"/>
        <v>2.2485542401134706E-2</v>
      </c>
      <c r="S9" s="9">
        <f t="shared" si="7"/>
        <v>1083.8015999999998</v>
      </c>
      <c r="T9" s="21">
        <f t="shared" si="3"/>
        <v>0.11774247657321443</v>
      </c>
    </row>
    <row r="10" spans="1:20" ht="15" thickBot="1" x14ac:dyDescent="0.35">
      <c r="A10" s="122"/>
      <c r="B10" s="74" t="s">
        <v>104</v>
      </c>
      <c r="C10" s="91" t="s">
        <v>143</v>
      </c>
      <c r="D10" s="23">
        <v>322865</v>
      </c>
      <c r="E10" s="15">
        <v>0.96</v>
      </c>
      <c r="F10" s="16">
        <v>0.4</v>
      </c>
      <c r="G10" s="17">
        <f>F10/6.25</f>
        <v>6.4000000000000001E-2</v>
      </c>
      <c r="H10" s="18">
        <v>8.2000000000000007E-3</v>
      </c>
      <c r="I10" s="15">
        <v>0.51</v>
      </c>
      <c r="J10" s="80"/>
      <c r="K10" s="4"/>
      <c r="L10" s="19">
        <f t="shared" si="0"/>
        <v>30034.193759999998</v>
      </c>
      <c r="M10" s="10">
        <f t="shared" si="4"/>
        <v>2975.5238399999994</v>
      </c>
      <c r="N10" s="10">
        <f t="shared" si="5"/>
        <v>1118.3010432000001</v>
      </c>
      <c r="O10" s="10">
        <f t="shared" si="6"/>
        <v>9521.6762879999987</v>
      </c>
      <c r="P10" s="20">
        <f t="shared" si="1"/>
        <v>660.81425280000008</v>
      </c>
      <c r="Q10" s="19">
        <f t="shared" si="8"/>
        <v>1779.1152960000002</v>
      </c>
      <c r="R10" s="8">
        <f t="shared" si="2"/>
        <v>0.19328024710456926</v>
      </c>
      <c r="S10" s="9">
        <f t="shared" si="7"/>
        <v>12497.200127999999</v>
      </c>
      <c r="T10" s="21">
        <f t="shared" si="3"/>
        <v>1.3576758821003887</v>
      </c>
    </row>
    <row r="11" spans="1:20" ht="15" thickBot="1" x14ac:dyDescent="0.35">
      <c r="A11" s="122"/>
      <c r="B11" s="74" t="s">
        <v>104</v>
      </c>
      <c r="C11" s="91" t="s">
        <v>144</v>
      </c>
      <c r="D11" s="23">
        <v>254803</v>
      </c>
      <c r="E11" s="41">
        <v>0.96</v>
      </c>
      <c r="F11" s="42">
        <v>0.4</v>
      </c>
      <c r="G11" s="43">
        <f t="shared" ref="G11:G25" si="10">F11/6.25</f>
        <v>6.4000000000000001E-2</v>
      </c>
      <c r="H11" s="18">
        <v>9.1999999999999998E-3</v>
      </c>
      <c r="I11" s="15">
        <v>0.51</v>
      </c>
      <c r="J11" s="80"/>
      <c r="K11" s="4"/>
      <c r="L11" s="19">
        <f t="shared" si="0"/>
        <v>23702.794272000003</v>
      </c>
      <c r="M11" s="10">
        <f t="shared" si="4"/>
        <v>2348.2644479999999</v>
      </c>
      <c r="N11" s="10">
        <f t="shared" si="5"/>
        <v>990.18484223999997</v>
      </c>
      <c r="O11" s="10">
        <f t="shared" si="6"/>
        <v>7514.4462335999997</v>
      </c>
      <c r="P11" s="20">
        <f t="shared" si="1"/>
        <v>585.10922496000001</v>
      </c>
      <c r="Q11" s="19">
        <f t="shared" si="8"/>
        <v>1575.2940672</v>
      </c>
      <c r="R11" s="8">
        <f t="shared" si="2"/>
        <v>0.17113743401303314</v>
      </c>
      <c r="S11" s="9">
        <f t="shared" si="7"/>
        <v>9862.7106815999996</v>
      </c>
      <c r="T11" s="21">
        <f t="shared" si="3"/>
        <v>1.0714691520815987</v>
      </c>
    </row>
    <row r="12" spans="1:20" ht="15" thickBot="1" x14ac:dyDescent="0.35">
      <c r="A12" s="122"/>
      <c r="B12" s="74" t="s">
        <v>104</v>
      </c>
      <c r="C12" s="91" t="s">
        <v>145</v>
      </c>
      <c r="D12" s="23">
        <v>274159</v>
      </c>
      <c r="E12" s="15">
        <v>0.96</v>
      </c>
      <c r="F12" s="16">
        <v>0.4</v>
      </c>
      <c r="G12" s="17">
        <f t="shared" si="10"/>
        <v>6.4000000000000001E-2</v>
      </c>
      <c r="H12" s="18">
        <v>8.0000000000000002E-3</v>
      </c>
      <c r="I12" s="41">
        <v>0.51</v>
      </c>
      <c r="J12" s="80"/>
      <c r="K12" s="4"/>
      <c r="L12" s="19">
        <f t="shared" si="0"/>
        <v>25503.366816000002</v>
      </c>
      <c r="M12" s="10">
        <f t="shared" si="4"/>
        <v>2526.6493440000004</v>
      </c>
      <c r="N12" s="10">
        <f t="shared" si="5"/>
        <v>926.43809280000016</v>
      </c>
      <c r="O12" s="10">
        <f t="shared" si="6"/>
        <v>8085.2779008000007</v>
      </c>
      <c r="P12" s="20">
        <f t="shared" si="1"/>
        <v>547.44069120000006</v>
      </c>
      <c r="Q12" s="19">
        <f t="shared" si="8"/>
        <v>1473.8787840000002</v>
      </c>
      <c r="R12" s="8">
        <f t="shared" si="2"/>
        <v>0.16011983945851146</v>
      </c>
      <c r="S12" s="9">
        <f t="shared" si="7"/>
        <v>10611.927244800001</v>
      </c>
      <c r="T12" s="21">
        <f t="shared" si="3"/>
        <v>1.1528628441012825</v>
      </c>
    </row>
    <row r="13" spans="1:20" x14ac:dyDescent="0.3">
      <c r="A13" s="122"/>
      <c r="B13" s="74" t="s">
        <v>104</v>
      </c>
      <c r="C13" s="91" t="s">
        <v>146</v>
      </c>
      <c r="D13" s="23">
        <v>280500</v>
      </c>
      <c r="E13" s="41">
        <v>0.96</v>
      </c>
      <c r="F13" s="42">
        <v>0.4</v>
      </c>
      <c r="G13" s="43">
        <f t="shared" si="10"/>
        <v>6.4000000000000001E-2</v>
      </c>
      <c r="H13" s="18">
        <v>8.0000000000000002E-3</v>
      </c>
      <c r="I13" s="15">
        <v>0.51</v>
      </c>
      <c r="J13" s="80"/>
      <c r="K13" s="4"/>
      <c r="L13" s="19">
        <f t="shared" si="0"/>
        <v>26093.231999999996</v>
      </c>
      <c r="M13" s="10">
        <f t="shared" si="4"/>
        <v>2585.0880000000002</v>
      </c>
      <c r="N13" s="10">
        <f t="shared" si="5"/>
        <v>947.86560000000009</v>
      </c>
      <c r="O13" s="10">
        <f t="shared" si="6"/>
        <v>8272.2816000000003</v>
      </c>
      <c r="P13" s="20">
        <f t="shared" si="1"/>
        <v>560.1024000000001</v>
      </c>
      <c r="Q13" s="19">
        <f t="shared" si="8"/>
        <v>1507.9680000000003</v>
      </c>
      <c r="R13" s="8">
        <f t="shared" si="2"/>
        <v>0.16382323749398148</v>
      </c>
      <c r="S13" s="9">
        <f t="shared" si="7"/>
        <v>10857.3696</v>
      </c>
      <c r="T13" s="21">
        <f t="shared" si="3"/>
        <v>1.1795273099566663</v>
      </c>
    </row>
    <row r="14" spans="1:20" ht="15" thickBot="1" x14ac:dyDescent="0.35">
      <c r="A14" s="122"/>
      <c r="B14" s="74" t="s">
        <v>104</v>
      </c>
      <c r="C14" s="91" t="s">
        <v>147</v>
      </c>
      <c r="D14" s="23">
        <v>750</v>
      </c>
      <c r="E14" s="15">
        <v>0.96</v>
      </c>
      <c r="F14" s="16">
        <v>0.4</v>
      </c>
      <c r="G14" s="17">
        <f t="shared" si="10"/>
        <v>6.4000000000000001E-2</v>
      </c>
      <c r="H14" s="18">
        <v>7.7000000000000002E-3</v>
      </c>
      <c r="I14" s="15">
        <v>0.51</v>
      </c>
      <c r="J14" s="80"/>
      <c r="K14" s="4"/>
      <c r="L14" s="19">
        <f t="shared" si="0"/>
        <v>69.768000000000001</v>
      </c>
      <c r="M14" s="10">
        <f t="shared" si="4"/>
        <v>6.9119999999999999</v>
      </c>
      <c r="N14" s="10">
        <f t="shared" si="5"/>
        <v>2.4393600000000002</v>
      </c>
      <c r="O14" s="10">
        <f t="shared" si="6"/>
        <v>22.118399999999998</v>
      </c>
      <c r="P14" s="20">
        <f t="shared" si="1"/>
        <v>1.4414400000000003</v>
      </c>
      <c r="Q14" s="19">
        <f t="shared" si="8"/>
        <v>3.8808000000000007</v>
      </c>
      <c r="R14" s="8">
        <f t="shared" si="2"/>
        <v>4.2160392002127585E-4</v>
      </c>
      <c r="S14" s="9">
        <f t="shared" si="7"/>
        <v>29.030399999999997</v>
      </c>
      <c r="T14" s="21">
        <f t="shared" si="3"/>
        <v>3.1538163367825301E-3</v>
      </c>
    </row>
    <row r="15" spans="1:20" x14ac:dyDescent="0.3">
      <c r="A15" s="122"/>
      <c r="B15" s="74" t="s">
        <v>104</v>
      </c>
      <c r="C15" s="91" t="s">
        <v>114</v>
      </c>
      <c r="D15" s="23">
        <v>61330</v>
      </c>
      <c r="E15" s="41">
        <v>0.96</v>
      </c>
      <c r="F15" s="42">
        <v>0.4</v>
      </c>
      <c r="G15" s="43">
        <f t="shared" si="10"/>
        <v>6.4000000000000001E-2</v>
      </c>
      <c r="H15" s="18">
        <v>7.3000000000000001E-3</v>
      </c>
      <c r="I15" s="41">
        <v>0.51</v>
      </c>
      <c r="J15" s="80"/>
      <c r="L15" s="19">
        <f t="shared" si="0"/>
        <v>5705.1619199999996</v>
      </c>
      <c r="M15" s="10">
        <f t="shared" si="4"/>
        <v>565.21727999999996</v>
      </c>
      <c r="N15" s="10">
        <f t="shared" si="5"/>
        <v>189.11228159999999</v>
      </c>
      <c r="O15" s="10">
        <f t="shared" si="6"/>
        <v>1808.6952959999999</v>
      </c>
      <c r="P15" s="20">
        <f t="shared" si="1"/>
        <v>111.7481664</v>
      </c>
      <c r="Q15" s="19">
        <f t="shared" si="8"/>
        <v>300.86044800000002</v>
      </c>
      <c r="R15" s="8">
        <f t="shared" si="2"/>
        <v>3.2684999035290971E-2</v>
      </c>
      <c r="S15" s="9">
        <f t="shared" si="7"/>
        <v>2373.9125759999997</v>
      </c>
      <c r="T15" s="21">
        <f t="shared" si="3"/>
        <v>0.25789807457983005</v>
      </c>
    </row>
    <row r="16" spans="1:20" ht="15" thickBot="1" x14ac:dyDescent="0.35">
      <c r="A16" s="122"/>
      <c r="B16" s="74" t="s">
        <v>104</v>
      </c>
      <c r="C16" s="91" t="s">
        <v>148</v>
      </c>
      <c r="D16" s="23">
        <v>69000</v>
      </c>
      <c r="E16" s="15">
        <v>0.96</v>
      </c>
      <c r="F16" s="16">
        <v>0.4</v>
      </c>
      <c r="G16" s="17">
        <f t="shared" si="10"/>
        <v>6.4000000000000001E-2</v>
      </c>
      <c r="H16" s="18">
        <v>8.9999999999999993E-3</v>
      </c>
      <c r="I16" s="15">
        <v>0.51</v>
      </c>
      <c r="J16" s="80">
        <v>3335801</v>
      </c>
      <c r="L16" s="19">
        <f t="shared" si="0"/>
        <v>6418.6559999999999</v>
      </c>
      <c r="M16" s="10">
        <f t="shared" si="4"/>
        <v>635.90399999999988</v>
      </c>
      <c r="N16" s="10">
        <f t="shared" si="5"/>
        <v>262.31040000000002</v>
      </c>
      <c r="O16" s="10">
        <f t="shared" si="6"/>
        <v>2034.8927999999999</v>
      </c>
      <c r="P16" s="20">
        <f t="shared" si="1"/>
        <v>155.0016</v>
      </c>
      <c r="Q16" s="19">
        <f t="shared" si="8"/>
        <v>417.31200000000001</v>
      </c>
      <c r="R16" s="8">
        <f t="shared" si="2"/>
        <v>4.5336109841248876E-2</v>
      </c>
      <c r="S16" s="9">
        <f t="shared" si="7"/>
        <v>2670.7967999999996</v>
      </c>
      <c r="T16" s="21">
        <f t="shared" si="3"/>
        <v>0.29015110298399277</v>
      </c>
    </row>
    <row r="17" spans="1:20" ht="15" thickBot="1" x14ac:dyDescent="0.35">
      <c r="A17" s="122"/>
      <c r="B17" s="74" t="s">
        <v>104</v>
      </c>
      <c r="C17" s="91" t="s">
        <v>116</v>
      </c>
      <c r="D17" s="23">
        <v>312460</v>
      </c>
      <c r="E17" s="41">
        <v>0.96</v>
      </c>
      <c r="F17" s="42">
        <v>0.4</v>
      </c>
      <c r="G17" s="43">
        <f t="shared" si="10"/>
        <v>6.4000000000000001E-2</v>
      </c>
      <c r="H17" s="18">
        <v>9.1000000000000004E-3</v>
      </c>
      <c r="I17" s="15">
        <v>0.51</v>
      </c>
      <c r="J17" s="80"/>
      <c r="L17" s="19">
        <f t="shared" si="0"/>
        <v>29066.279040000001</v>
      </c>
      <c r="M17" s="10">
        <f t="shared" si="4"/>
        <v>2879.6313599999999</v>
      </c>
      <c r="N17" s="10">
        <f t="shared" si="5"/>
        <v>1201.0462464</v>
      </c>
      <c r="O17" s="10">
        <f t="shared" si="6"/>
        <v>9214.8203519999988</v>
      </c>
      <c r="P17" s="20">
        <f t="shared" si="1"/>
        <v>709.70914560000006</v>
      </c>
      <c r="Q17" s="19">
        <f t="shared" si="8"/>
        <v>1910.755392</v>
      </c>
      <c r="R17" s="8">
        <f t="shared" si="2"/>
        <v>0.20758141709672989</v>
      </c>
      <c r="S17" s="9">
        <f t="shared" si="7"/>
        <v>12094.451711999998</v>
      </c>
      <c r="T17" s="21">
        <f t="shared" si="3"/>
        <v>1.3139219367880923</v>
      </c>
    </row>
    <row r="18" spans="1:20" ht="15" thickBot="1" x14ac:dyDescent="0.35">
      <c r="A18" s="122"/>
      <c r="B18" s="74" t="s">
        <v>104</v>
      </c>
      <c r="C18" s="91" t="s">
        <v>149</v>
      </c>
      <c r="D18" s="23">
        <v>1500</v>
      </c>
      <c r="E18" s="15">
        <v>0.96</v>
      </c>
      <c r="F18" s="16">
        <v>0.4</v>
      </c>
      <c r="G18" s="17">
        <f t="shared" si="10"/>
        <v>6.4000000000000001E-2</v>
      </c>
      <c r="H18" s="18">
        <v>9.1000000000000004E-3</v>
      </c>
      <c r="I18" s="41">
        <v>0.51</v>
      </c>
      <c r="J18" s="80"/>
      <c r="L18" s="19">
        <f t="shared" si="0"/>
        <v>139.536</v>
      </c>
      <c r="M18" s="10">
        <f t="shared" si="4"/>
        <v>13.824</v>
      </c>
      <c r="N18" s="10">
        <f t="shared" si="5"/>
        <v>5.7657600000000002</v>
      </c>
      <c r="O18" s="10">
        <f t="shared" si="6"/>
        <v>44.236799999999995</v>
      </c>
      <c r="P18" s="20">
        <f t="shared" si="1"/>
        <v>3.4070400000000003</v>
      </c>
      <c r="Q18" s="19">
        <f t="shared" si="8"/>
        <v>9.1728000000000005</v>
      </c>
      <c r="R18" s="8">
        <f t="shared" si="2"/>
        <v>9.9651835641392447E-4</v>
      </c>
      <c r="S18" s="9">
        <f t="shared" si="7"/>
        <v>58.060799999999993</v>
      </c>
      <c r="T18" s="21">
        <f t="shared" si="3"/>
        <v>6.3076326735650601E-3</v>
      </c>
    </row>
    <row r="19" spans="1:20" x14ac:dyDescent="0.3">
      <c r="A19" s="122"/>
      <c r="B19" s="74" t="s">
        <v>104</v>
      </c>
      <c r="C19" s="91" t="s">
        <v>117</v>
      </c>
      <c r="D19" s="23">
        <v>1188310</v>
      </c>
      <c r="E19" s="41">
        <v>0.96</v>
      </c>
      <c r="F19" s="42">
        <v>0.4</v>
      </c>
      <c r="G19" s="43">
        <f t="shared" si="10"/>
        <v>6.4000000000000001E-2</v>
      </c>
      <c r="H19" s="18">
        <v>9.1000000000000004E-3</v>
      </c>
      <c r="I19" s="15">
        <v>0.51</v>
      </c>
      <c r="J19" s="80"/>
      <c r="L19" s="19">
        <f t="shared" si="0"/>
        <v>110541.34943999998</v>
      </c>
      <c r="M19" s="10">
        <f t="shared" si="4"/>
        <v>10951.464959999999</v>
      </c>
      <c r="N19" s="10">
        <f t="shared" si="5"/>
        <v>4567.673510399999</v>
      </c>
      <c r="O19" s="10">
        <f t="shared" si="6"/>
        <v>35044.687871999995</v>
      </c>
      <c r="P19" s="20">
        <f t="shared" si="1"/>
        <v>2699.0798015999999</v>
      </c>
      <c r="Q19" s="19">
        <f t="shared" si="8"/>
        <v>7266.7533119999989</v>
      </c>
      <c r="R19" s="8">
        <f t="shared" si="2"/>
        <v>0.78944848540682033</v>
      </c>
      <c r="S19" s="9">
        <f t="shared" si="7"/>
        <v>45996.152831999992</v>
      </c>
      <c r="T19" s="21">
        <f t="shared" si="3"/>
        <v>4.9969486548827309</v>
      </c>
    </row>
    <row r="20" spans="1:20" ht="15" thickBot="1" x14ac:dyDescent="0.35">
      <c r="A20" s="122"/>
      <c r="B20" s="74" t="s">
        <v>104</v>
      </c>
      <c r="C20" s="91" t="s">
        <v>105</v>
      </c>
      <c r="D20" s="23">
        <v>107250</v>
      </c>
      <c r="E20" s="15">
        <v>0.96</v>
      </c>
      <c r="F20" s="16">
        <v>0.4</v>
      </c>
      <c r="G20" s="17">
        <f t="shared" si="10"/>
        <v>6.4000000000000001E-2</v>
      </c>
      <c r="H20" s="18">
        <v>9.1000000000000004E-3</v>
      </c>
      <c r="I20" s="15">
        <v>0.51</v>
      </c>
      <c r="J20" s="80"/>
      <c r="L20" s="19">
        <f t="shared" si="0"/>
        <v>9976.8240000000005</v>
      </c>
      <c r="M20" s="10">
        <f t="shared" si="4"/>
        <v>988.41600000000005</v>
      </c>
      <c r="N20" s="10">
        <f t="shared" si="5"/>
        <v>412.25184000000002</v>
      </c>
      <c r="O20" s="10">
        <f t="shared" si="6"/>
        <v>3162.9312</v>
      </c>
      <c r="P20" s="20">
        <f t="shared" si="1"/>
        <v>243.60336000000001</v>
      </c>
      <c r="Q20" s="19">
        <f t="shared" si="8"/>
        <v>655.85519999999997</v>
      </c>
      <c r="R20" s="8">
        <f t="shared" si="2"/>
        <v>7.1251062483595598E-2</v>
      </c>
      <c r="S20" s="9">
        <f t="shared" si="7"/>
        <v>4151.3472000000002</v>
      </c>
      <c r="T20" s="21">
        <f t="shared" si="3"/>
        <v>0.45099573615990185</v>
      </c>
    </row>
    <row r="21" spans="1:20" x14ac:dyDescent="0.3">
      <c r="A21" s="122"/>
      <c r="B21" s="74" t="s">
        <v>104</v>
      </c>
      <c r="C21" s="91" t="s">
        <v>150</v>
      </c>
      <c r="D21" s="23">
        <v>133500</v>
      </c>
      <c r="E21" s="41">
        <v>0.96</v>
      </c>
      <c r="F21" s="42">
        <v>0.4</v>
      </c>
      <c r="G21" s="43">
        <f t="shared" si="10"/>
        <v>6.4000000000000001E-2</v>
      </c>
      <c r="H21" s="18">
        <v>1.0500000000000001E-2</v>
      </c>
      <c r="I21" s="41">
        <v>0.51</v>
      </c>
      <c r="J21" s="80"/>
      <c r="L21" s="19">
        <f t="shared" si="0"/>
        <v>12418.704</v>
      </c>
      <c r="M21" s="10">
        <f t="shared" si="4"/>
        <v>1230.336</v>
      </c>
      <c r="N21" s="10">
        <f t="shared" si="5"/>
        <v>592.0992</v>
      </c>
      <c r="O21" s="10">
        <f t="shared" si="6"/>
        <v>3937.0751999999998</v>
      </c>
      <c r="P21" s="20">
        <f t="shared" si="1"/>
        <v>349.8768</v>
      </c>
      <c r="Q21" s="19">
        <f t="shared" si="8"/>
        <v>941.976</v>
      </c>
      <c r="R21" s="8">
        <f t="shared" si="2"/>
        <v>0.10233476967789147</v>
      </c>
      <c r="S21" s="9">
        <f t="shared" si="7"/>
        <v>5167.4111999999996</v>
      </c>
      <c r="T21" s="21">
        <f t="shared" si="3"/>
        <v>0.5613793079472903</v>
      </c>
    </row>
    <row r="22" spans="1:20" ht="15" thickBot="1" x14ac:dyDescent="0.35">
      <c r="A22" s="122"/>
      <c r="B22" s="74" t="s">
        <v>104</v>
      </c>
      <c r="C22" s="91" t="s">
        <v>151</v>
      </c>
      <c r="D22" s="23">
        <v>91000</v>
      </c>
      <c r="E22" s="15">
        <v>0.96</v>
      </c>
      <c r="F22" s="16">
        <v>0.4</v>
      </c>
      <c r="G22" s="17">
        <f t="shared" si="10"/>
        <v>6.4000000000000001E-2</v>
      </c>
      <c r="H22" s="18">
        <v>1.06E-2</v>
      </c>
      <c r="I22" s="15">
        <v>0.51</v>
      </c>
      <c r="J22" s="80"/>
      <c r="L22" s="19">
        <f t="shared" si="0"/>
        <v>8465.1839999999993</v>
      </c>
      <c r="M22" s="10">
        <f t="shared" si="4"/>
        <v>838.65599999999995</v>
      </c>
      <c r="N22" s="10">
        <f t="shared" si="5"/>
        <v>407.44703999999996</v>
      </c>
      <c r="O22" s="10">
        <f t="shared" si="6"/>
        <v>2683.6992</v>
      </c>
      <c r="P22" s="20">
        <f t="shared" si="1"/>
        <v>240.76416</v>
      </c>
      <c r="Q22" s="19">
        <f t="shared" si="8"/>
        <v>648.21119999999996</v>
      </c>
      <c r="R22" s="8">
        <f t="shared" si="2"/>
        <v>7.0420630519917329E-2</v>
      </c>
      <c r="S22" s="9">
        <f t="shared" si="7"/>
        <v>3522.3552</v>
      </c>
      <c r="T22" s="21">
        <f t="shared" si="3"/>
        <v>0.382663048862947</v>
      </c>
    </row>
    <row r="23" spans="1:20" ht="15" thickBot="1" x14ac:dyDescent="0.35">
      <c r="A23" s="122"/>
      <c r="B23" s="74" t="s">
        <v>104</v>
      </c>
      <c r="C23" s="91" t="s">
        <v>152</v>
      </c>
      <c r="D23" s="23">
        <v>81500</v>
      </c>
      <c r="E23" s="41">
        <v>0.96</v>
      </c>
      <c r="F23" s="42">
        <v>0.4</v>
      </c>
      <c r="G23" s="43">
        <f t="shared" si="10"/>
        <v>6.4000000000000001E-2</v>
      </c>
      <c r="H23" s="18">
        <v>9.4000000000000004E-3</v>
      </c>
      <c r="I23" s="15">
        <v>0.51</v>
      </c>
      <c r="J23" s="80"/>
      <c r="L23" s="19">
        <f t="shared" si="0"/>
        <v>7581.4560000000001</v>
      </c>
      <c r="M23" s="10">
        <f t="shared" si="4"/>
        <v>751.10399999999993</v>
      </c>
      <c r="N23" s="10">
        <f t="shared" si="5"/>
        <v>323.60064</v>
      </c>
      <c r="O23" s="10">
        <f t="shared" si="6"/>
        <v>2403.5328</v>
      </c>
      <c r="P23" s="20">
        <f t="shared" si="1"/>
        <v>191.21856000000002</v>
      </c>
      <c r="Q23" s="19">
        <f t="shared" si="8"/>
        <v>514.81920000000002</v>
      </c>
      <c r="R23" s="8">
        <f t="shared" si="2"/>
        <v>5.5929136472432792E-2</v>
      </c>
      <c r="S23" s="9">
        <f t="shared" si="7"/>
        <v>3154.6367999999998</v>
      </c>
      <c r="T23" s="21">
        <f t="shared" si="3"/>
        <v>0.34271470859703496</v>
      </c>
    </row>
    <row r="24" spans="1:20" ht="15" thickBot="1" x14ac:dyDescent="0.35">
      <c r="A24" s="122"/>
      <c r="B24" s="74" t="s">
        <v>104</v>
      </c>
      <c r="C24" s="91" t="s">
        <v>153</v>
      </c>
      <c r="D24" s="23">
        <v>102750</v>
      </c>
      <c r="E24" s="15">
        <v>0.96</v>
      </c>
      <c r="F24" s="16">
        <v>0.4</v>
      </c>
      <c r="G24" s="17">
        <f t="shared" si="10"/>
        <v>6.4000000000000001E-2</v>
      </c>
      <c r="H24" s="18">
        <v>9.5999999999999992E-3</v>
      </c>
      <c r="I24" s="41">
        <v>0.51</v>
      </c>
      <c r="J24" s="80"/>
      <c r="L24" s="19">
        <f t="shared" si="0"/>
        <v>9558.2160000000003</v>
      </c>
      <c r="M24" s="10">
        <f t="shared" si="4"/>
        <v>946.94399999999996</v>
      </c>
      <c r="N24" s="10">
        <f t="shared" si="5"/>
        <v>416.65535999999997</v>
      </c>
      <c r="O24" s="10">
        <f t="shared" si="6"/>
        <v>3030.2208000000001</v>
      </c>
      <c r="P24" s="20">
        <f t="shared" si="1"/>
        <v>246.20544000000001</v>
      </c>
      <c r="Q24" s="19">
        <f t="shared" si="8"/>
        <v>662.86079999999993</v>
      </c>
      <c r="R24" s="8">
        <f t="shared" si="2"/>
        <v>7.2012139689867763E-2</v>
      </c>
      <c r="S24" s="9">
        <f t="shared" si="7"/>
        <v>3977.1648</v>
      </c>
      <c r="T24" s="21">
        <f t="shared" si="3"/>
        <v>0.43207283813920666</v>
      </c>
    </row>
    <row r="25" spans="1:20" x14ac:dyDescent="0.3">
      <c r="A25" s="122"/>
      <c r="B25" s="74" t="s">
        <v>104</v>
      </c>
      <c r="C25" s="91" t="s">
        <v>134</v>
      </c>
      <c r="D25" s="23">
        <v>180000</v>
      </c>
      <c r="E25" s="41">
        <v>0.96</v>
      </c>
      <c r="F25" s="42">
        <v>0.4</v>
      </c>
      <c r="G25" s="43">
        <f t="shared" si="10"/>
        <v>6.4000000000000001E-2</v>
      </c>
      <c r="H25" s="18">
        <v>9.7000000000000003E-3</v>
      </c>
      <c r="I25" s="15">
        <v>0.51</v>
      </c>
      <c r="J25" s="80"/>
      <c r="L25" s="19">
        <f t="shared" si="0"/>
        <v>16744.32</v>
      </c>
      <c r="M25" s="10">
        <f t="shared" si="4"/>
        <v>1658.88</v>
      </c>
      <c r="N25" s="10">
        <f t="shared" si="5"/>
        <v>737.5104</v>
      </c>
      <c r="O25" s="10">
        <f t="shared" si="6"/>
        <v>5308.4160000000002</v>
      </c>
      <c r="P25" s="20">
        <f t="shared" si="1"/>
        <v>435.80160000000006</v>
      </c>
      <c r="Q25" s="19">
        <f t="shared" si="8"/>
        <v>1173.3120000000001</v>
      </c>
      <c r="R25" s="8">
        <f t="shared" si="2"/>
        <v>0.12746674361162727</v>
      </c>
      <c r="S25" s="9">
        <f t="shared" si="7"/>
        <v>6967.2960000000003</v>
      </c>
      <c r="T25" s="21">
        <f t="shared" si="3"/>
        <v>0.75691592082780734</v>
      </c>
    </row>
    <row r="26" spans="1:20" ht="15" thickBot="1" x14ac:dyDescent="0.35">
      <c r="A26" s="123"/>
      <c r="B26" s="49" t="s">
        <v>104</v>
      </c>
      <c r="C26" s="92" t="s">
        <v>154</v>
      </c>
      <c r="D26" s="51">
        <f>39090+1200</f>
        <v>40290</v>
      </c>
      <c r="E26" s="15">
        <v>0.96</v>
      </c>
      <c r="F26" s="16">
        <v>0.4</v>
      </c>
      <c r="G26" s="54">
        <f>F26/6.25</f>
        <v>6.4000000000000001E-2</v>
      </c>
      <c r="H26" s="53">
        <v>9.5999999999999992E-3</v>
      </c>
      <c r="I26" s="52">
        <v>0.51</v>
      </c>
      <c r="J26" s="56"/>
      <c r="L26" s="19">
        <f t="shared" si="0"/>
        <v>3747.93696</v>
      </c>
      <c r="M26" s="10">
        <f t="shared" si="4"/>
        <v>371.31264000000004</v>
      </c>
      <c r="N26" s="10">
        <f t="shared" si="5"/>
        <v>163.37756160000001</v>
      </c>
      <c r="O26" s="10">
        <f t="shared" si="6"/>
        <v>1188.2004480000001</v>
      </c>
      <c r="P26" s="20">
        <f t="shared" si="1"/>
        <v>96.541286400000004</v>
      </c>
      <c r="Q26" s="19">
        <f t="shared" si="8"/>
        <v>259.91884800000003</v>
      </c>
      <c r="R26" s="8">
        <f t="shared" si="2"/>
        <v>2.8237168935326257E-2</v>
      </c>
      <c r="S26" s="9">
        <f t="shared" si="7"/>
        <v>1559.5130880000002</v>
      </c>
      <c r="T26" s="21">
        <f t="shared" si="3"/>
        <v>0.16942301361195755</v>
      </c>
    </row>
    <row r="27" spans="1:20" x14ac:dyDescent="0.3">
      <c r="A27" s="121" t="s">
        <v>107</v>
      </c>
      <c r="B27" s="40" t="s">
        <v>104</v>
      </c>
      <c r="C27" s="90" t="s">
        <v>146</v>
      </c>
      <c r="D27" s="58">
        <v>10500</v>
      </c>
      <c r="E27" s="41">
        <v>0.96</v>
      </c>
      <c r="F27" s="42">
        <v>0.4</v>
      </c>
      <c r="G27" s="43">
        <f t="shared" ref="G27:G52" si="11">F27/6.25</f>
        <v>6.4000000000000001E-2</v>
      </c>
      <c r="H27" s="44">
        <v>8.0000000000000002E-3</v>
      </c>
      <c r="I27" s="41">
        <v>0.51</v>
      </c>
      <c r="J27" s="59"/>
      <c r="L27" s="19">
        <f t="shared" si="0"/>
        <v>976.75200000000007</v>
      </c>
      <c r="M27" s="10">
        <f t="shared" si="4"/>
        <v>96.768000000000001</v>
      </c>
      <c r="N27" s="10">
        <f t="shared" si="5"/>
        <v>35.4816</v>
      </c>
      <c r="O27" s="10">
        <f t="shared" si="6"/>
        <v>309.6576</v>
      </c>
      <c r="P27" s="20">
        <f t="shared" si="1"/>
        <v>20.9664</v>
      </c>
      <c r="Q27" s="19">
        <f t="shared" si="8"/>
        <v>56.448</v>
      </c>
      <c r="R27" s="8">
        <f t="shared" si="2"/>
        <v>6.1324206548549198E-3</v>
      </c>
      <c r="S27" s="9">
        <f t="shared" si="7"/>
        <v>406.42560000000003</v>
      </c>
      <c r="T27" s="21">
        <f t="shared" si="3"/>
        <v>4.415342871495543E-2</v>
      </c>
    </row>
    <row r="28" spans="1:20" x14ac:dyDescent="0.3">
      <c r="A28" s="122"/>
      <c r="B28" s="74" t="s">
        <v>104</v>
      </c>
      <c r="C28" s="74" t="s">
        <v>138</v>
      </c>
      <c r="D28" s="79">
        <v>1489500</v>
      </c>
      <c r="E28" s="75">
        <v>0.96</v>
      </c>
      <c r="F28" s="76">
        <v>0.4</v>
      </c>
      <c r="G28" s="77">
        <f t="shared" si="11"/>
        <v>6.4000000000000001E-2</v>
      </c>
      <c r="H28" s="78">
        <v>7.7000000000000002E-3</v>
      </c>
      <c r="I28" s="75">
        <v>0.51</v>
      </c>
      <c r="J28" s="80"/>
      <c r="L28" s="19">
        <f t="shared" si="0"/>
        <v>138559.24800000002</v>
      </c>
      <c r="M28" s="10">
        <f t="shared" si="4"/>
        <v>13727.232</v>
      </c>
      <c r="N28" s="10">
        <f t="shared" si="5"/>
        <v>4844.5689599999996</v>
      </c>
      <c r="O28" s="10">
        <f t="shared" si="6"/>
        <v>43927.142399999997</v>
      </c>
      <c r="P28" s="20">
        <f t="shared" si="1"/>
        <v>2862.6998400000002</v>
      </c>
      <c r="Q28" s="19">
        <f t="shared" si="8"/>
        <v>7707.2687999999998</v>
      </c>
      <c r="R28" s="8">
        <f t="shared" si="2"/>
        <v>0.83730538516225361</v>
      </c>
      <c r="S28" s="9">
        <f t="shared" si="7"/>
        <v>57654.374400000001</v>
      </c>
      <c r="T28" s="21">
        <f t="shared" si="3"/>
        <v>6.2634792448501049</v>
      </c>
    </row>
    <row r="29" spans="1:20" x14ac:dyDescent="0.3">
      <c r="A29" s="122"/>
      <c r="B29" s="74" t="s">
        <v>104</v>
      </c>
      <c r="C29" s="74" t="s">
        <v>139</v>
      </c>
      <c r="D29" s="23">
        <v>43</v>
      </c>
      <c r="E29" s="15">
        <v>0.96</v>
      </c>
      <c r="F29" s="16">
        <v>0.4</v>
      </c>
      <c r="G29" s="17">
        <f t="shared" si="11"/>
        <v>6.4000000000000001E-2</v>
      </c>
      <c r="H29" s="18">
        <v>7.7000000000000002E-3</v>
      </c>
      <c r="I29" s="15">
        <v>0.51</v>
      </c>
      <c r="J29" s="48"/>
      <c r="L29" s="19">
        <f t="shared" si="0"/>
        <v>4.000032</v>
      </c>
      <c r="M29" s="10">
        <f t="shared" si="4"/>
        <v>0.39628800000000003</v>
      </c>
      <c r="N29" s="10">
        <f t="shared" si="5"/>
        <v>0.13985664</v>
      </c>
      <c r="O29" s="10">
        <f t="shared" si="6"/>
        <v>1.2681216000000002</v>
      </c>
      <c r="P29" s="20">
        <f t="shared" si="1"/>
        <v>8.2642560000000004E-2</v>
      </c>
      <c r="Q29" s="19">
        <f t="shared" si="8"/>
        <v>0.22249920000000001</v>
      </c>
      <c r="R29" s="8">
        <f t="shared" si="2"/>
        <v>2.4171958081219811E-5</v>
      </c>
      <c r="S29" s="9">
        <f t="shared" si="7"/>
        <v>1.6644096000000002</v>
      </c>
      <c r="T29" s="21">
        <f t="shared" si="3"/>
        <v>1.8081880330886508E-4</v>
      </c>
    </row>
    <row r="30" spans="1:20" x14ac:dyDescent="0.3">
      <c r="A30" s="122"/>
      <c r="B30" s="74" t="s">
        <v>104</v>
      </c>
      <c r="C30" s="74" t="s">
        <v>155</v>
      </c>
      <c r="D30" s="23">
        <v>27750</v>
      </c>
      <c r="E30" s="15">
        <v>0.96</v>
      </c>
      <c r="F30" s="16">
        <v>0.4</v>
      </c>
      <c r="G30" s="17">
        <f t="shared" si="11"/>
        <v>6.4000000000000001E-2</v>
      </c>
      <c r="H30" s="18">
        <v>7.3000000000000001E-3</v>
      </c>
      <c r="I30" s="15">
        <v>0.51</v>
      </c>
      <c r="J30" s="48"/>
      <c r="L30" s="19">
        <f t="shared" si="0"/>
        <v>2581.4160000000002</v>
      </c>
      <c r="M30" s="10">
        <f t="shared" si="4"/>
        <v>255.744</v>
      </c>
      <c r="N30" s="10">
        <f t="shared" si="5"/>
        <v>85.56768000000001</v>
      </c>
      <c r="O30" s="10">
        <f t="shared" si="6"/>
        <v>818.38080000000002</v>
      </c>
      <c r="P30" s="20">
        <f t="shared" si="1"/>
        <v>50.562720000000006</v>
      </c>
      <c r="Q30" s="19">
        <f t="shared" si="8"/>
        <v>136.13040000000001</v>
      </c>
      <c r="R30" s="8">
        <f t="shared" si="2"/>
        <v>1.4788989454252803E-2</v>
      </c>
      <c r="S30" s="9">
        <f t="shared" si="7"/>
        <v>1074.1248000000001</v>
      </c>
      <c r="T30" s="21">
        <f t="shared" si="3"/>
        <v>0.11669120446095363</v>
      </c>
    </row>
    <row r="31" spans="1:20" x14ac:dyDescent="0.3">
      <c r="A31" s="122"/>
      <c r="B31" s="74" t="s">
        <v>104</v>
      </c>
      <c r="C31" s="74" t="s">
        <v>114</v>
      </c>
      <c r="D31" s="23">
        <v>48405</v>
      </c>
      <c r="E31" s="15">
        <v>0.96</v>
      </c>
      <c r="F31" s="16">
        <v>0.4</v>
      </c>
      <c r="G31" s="17">
        <f t="shared" si="11"/>
        <v>6.4000000000000001E-2</v>
      </c>
      <c r="H31" s="84">
        <v>7.3000000000000001E-3</v>
      </c>
      <c r="I31" s="15">
        <v>0.51</v>
      </c>
      <c r="J31" s="48"/>
      <c r="L31" s="19">
        <f t="shared" si="0"/>
        <v>4502.82672</v>
      </c>
      <c r="M31" s="10">
        <f t="shared" si="4"/>
        <v>446.10047999999995</v>
      </c>
      <c r="N31" s="10">
        <f t="shared" si="5"/>
        <v>149.25778560000001</v>
      </c>
      <c r="O31" s="10">
        <f t="shared" si="6"/>
        <v>1427.5215359999997</v>
      </c>
      <c r="P31" s="20">
        <f t="shared" si="1"/>
        <v>88.197782400000008</v>
      </c>
      <c r="Q31" s="19">
        <f t="shared" si="8"/>
        <v>237.45556800000003</v>
      </c>
      <c r="R31" s="8">
        <f t="shared" si="2"/>
        <v>2.5796794037229082E-2</v>
      </c>
      <c r="S31" s="9">
        <f t="shared" si="7"/>
        <v>1873.6220159999998</v>
      </c>
      <c r="T31" s="21">
        <f t="shared" si="3"/>
        <v>0.20354730637594448</v>
      </c>
    </row>
    <row r="32" spans="1:20" x14ac:dyDescent="0.3">
      <c r="A32" s="122"/>
      <c r="B32" s="74" t="s">
        <v>104</v>
      </c>
      <c r="C32" s="74" t="s">
        <v>140</v>
      </c>
      <c r="D32" s="23">
        <v>212250</v>
      </c>
      <c r="E32" s="15">
        <v>0.96</v>
      </c>
      <c r="F32" s="16">
        <v>0.4</v>
      </c>
      <c r="G32" s="17">
        <f t="shared" si="11"/>
        <v>6.4000000000000001E-2</v>
      </c>
      <c r="H32" s="84">
        <v>7.7000000000000002E-3</v>
      </c>
      <c r="I32" s="15">
        <v>0.51</v>
      </c>
      <c r="J32" s="48">
        <v>2352448</v>
      </c>
      <c r="L32" s="19">
        <f t="shared" si="0"/>
        <v>19744.344000000001</v>
      </c>
      <c r="M32" s="10">
        <f t="shared" si="4"/>
        <v>1956.0959999999998</v>
      </c>
      <c r="N32" s="10">
        <f t="shared" si="5"/>
        <v>690.33888000000002</v>
      </c>
      <c r="O32" s="10">
        <f t="shared" si="6"/>
        <v>6259.5071999999991</v>
      </c>
      <c r="P32" s="20">
        <f t="shared" si="1"/>
        <v>407.92752000000002</v>
      </c>
      <c r="Q32" s="19">
        <f t="shared" si="8"/>
        <v>1098.2664</v>
      </c>
      <c r="R32" s="8">
        <f t="shared" si="2"/>
        <v>0.11931390936602103</v>
      </c>
      <c r="S32" s="9">
        <f t="shared" si="7"/>
        <v>8215.6031999999996</v>
      </c>
      <c r="T32" s="21">
        <f t="shared" si="3"/>
        <v>0.89253002330945597</v>
      </c>
    </row>
    <row r="33" spans="1:20" x14ac:dyDescent="0.3">
      <c r="A33" s="122"/>
      <c r="B33" s="74" t="s">
        <v>104</v>
      </c>
      <c r="C33" s="74" t="s">
        <v>115</v>
      </c>
      <c r="D33" s="62">
        <v>296130</v>
      </c>
      <c r="E33" s="75">
        <v>0.96</v>
      </c>
      <c r="F33" s="76">
        <v>0.4</v>
      </c>
      <c r="G33" s="77">
        <f t="shared" ref="G33:G37" si="12">F33/6.25</f>
        <v>6.4000000000000001E-2</v>
      </c>
      <c r="H33" s="85">
        <v>7.7000000000000002E-3</v>
      </c>
      <c r="I33" s="63">
        <v>0.51</v>
      </c>
      <c r="J33" s="67"/>
      <c r="L33" s="19">
        <f t="shared" si="0"/>
        <v>27547.197119999997</v>
      </c>
      <c r="M33" s="10">
        <f t="shared" si="4"/>
        <v>2729.1340800000003</v>
      </c>
      <c r="N33" s="10">
        <f t="shared" si="5"/>
        <v>963.15690240000004</v>
      </c>
      <c r="O33" s="10">
        <f t="shared" si="6"/>
        <v>8733.2290560000001</v>
      </c>
      <c r="P33" s="20">
        <f t="shared" si="1"/>
        <v>569.13816960000008</v>
      </c>
      <c r="Q33" s="19">
        <f t="shared" si="8"/>
        <v>1532.2950720000001</v>
      </c>
      <c r="R33" s="8">
        <f t="shared" si="2"/>
        <v>0.16646609178120053</v>
      </c>
      <c r="S33" s="9">
        <f t="shared" si="7"/>
        <v>11462.363136</v>
      </c>
      <c r="T33" s="21">
        <f t="shared" si="3"/>
        <v>1.2452528424152143</v>
      </c>
    </row>
    <row r="34" spans="1:20" x14ac:dyDescent="0.3">
      <c r="A34" s="122"/>
      <c r="B34" s="74" t="s">
        <v>104</v>
      </c>
      <c r="C34" s="74" t="s">
        <v>156</v>
      </c>
      <c r="D34" s="62">
        <v>15000</v>
      </c>
      <c r="E34" s="75">
        <v>0.96</v>
      </c>
      <c r="F34" s="76">
        <v>0.4</v>
      </c>
      <c r="G34" s="77">
        <f t="shared" si="12"/>
        <v>6.4000000000000001E-2</v>
      </c>
      <c r="H34" s="85">
        <v>8.2000000000000007E-3</v>
      </c>
      <c r="I34" s="63">
        <v>0.51</v>
      </c>
      <c r="J34" s="67"/>
      <c r="L34" s="19">
        <f t="shared" si="0"/>
        <v>1395.3600000000001</v>
      </c>
      <c r="M34" s="10">
        <f t="shared" si="4"/>
        <v>138.24</v>
      </c>
      <c r="N34" s="10">
        <f t="shared" si="5"/>
        <v>51.955200000000005</v>
      </c>
      <c r="O34" s="10">
        <f t="shared" si="6"/>
        <v>442.36799999999999</v>
      </c>
      <c r="P34" s="20">
        <f t="shared" si="1"/>
        <v>30.700800000000005</v>
      </c>
      <c r="Q34" s="19">
        <f t="shared" si="8"/>
        <v>82.656000000000006</v>
      </c>
      <c r="R34" s="8">
        <f t="shared" ref="R34:R52" si="13">Q34/$J$55</f>
        <v>8.9796159588947048E-3</v>
      </c>
      <c r="S34" s="9">
        <f t="shared" si="7"/>
        <v>580.60799999999995</v>
      </c>
      <c r="T34" s="21">
        <f t="shared" ref="T34:T52" si="14">S34/$J$55</f>
        <v>6.3076326735650598E-2</v>
      </c>
    </row>
    <row r="35" spans="1:20" x14ac:dyDescent="0.3">
      <c r="A35" s="122"/>
      <c r="B35" s="74" t="s">
        <v>104</v>
      </c>
      <c r="C35" s="74" t="s">
        <v>118</v>
      </c>
      <c r="D35" s="62">
        <v>69816</v>
      </c>
      <c r="E35" s="15">
        <v>0.96</v>
      </c>
      <c r="F35" s="16">
        <v>0.4</v>
      </c>
      <c r="G35" s="17">
        <f t="shared" si="12"/>
        <v>6.4000000000000001E-2</v>
      </c>
      <c r="H35" s="85">
        <v>8.2000000000000007E-3</v>
      </c>
      <c r="I35" s="63">
        <v>0.51</v>
      </c>
      <c r="J35" s="67"/>
      <c r="L35" s="19">
        <f t="shared" si="0"/>
        <v>6494.5635840000004</v>
      </c>
      <c r="M35" s="10">
        <f t="shared" si="4"/>
        <v>643.4242559999999</v>
      </c>
      <c r="N35" s="10">
        <f t="shared" si="5"/>
        <v>241.82028288000004</v>
      </c>
      <c r="O35" s="10">
        <f t="shared" si="6"/>
        <v>2058.9576192</v>
      </c>
      <c r="P35" s="20">
        <f t="shared" si="1"/>
        <v>142.89380352000003</v>
      </c>
      <c r="Q35" s="19">
        <f t="shared" si="8"/>
        <v>384.71408640000004</v>
      </c>
      <c r="R35" s="8">
        <f t="shared" si="13"/>
        <v>4.1794724519079514E-2</v>
      </c>
      <c r="S35" s="9">
        <f t="shared" si="7"/>
        <v>2702.3818751999997</v>
      </c>
      <c r="T35" s="21">
        <f t="shared" si="14"/>
        <v>0.29358245515841214</v>
      </c>
    </row>
    <row r="36" spans="1:20" x14ac:dyDescent="0.3">
      <c r="A36" s="122"/>
      <c r="B36" s="74" t="s">
        <v>104</v>
      </c>
      <c r="C36" s="74" t="s">
        <v>141</v>
      </c>
      <c r="D36" s="62">
        <v>182250</v>
      </c>
      <c r="E36" s="15">
        <v>0.96</v>
      </c>
      <c r="F36" s="16">
        <v>0.4</v>
      </c>
      <c r="G36" s="17">
        <f t="shared" si="12"/>
        <v>6.4000000000000001E-2</v>
      </c>
      <c r="H36" s="85">
        <v>7.9000000000000008E-3</v>
      </c>
      <c r="I36" s="63">
        <v>0.51</v>
      </c>
      <c r="J36" s="67"/>
      <c r="L36" s="19">
        <f t="shared" si="0"/>
        <v>16953.624</v>
      </c>
      <c r="M36" s="10">
        <f t="shared" si="4"/>
        <v>1679.616</v>
      </c>
      <c r="N36" s="10">
        <f t="shared" si="5"/>
        <v>608.16096000000005</v>
      </c>
      <c r="O36" s="10">
        <f t="shared" si="6"/>
        <v>5374.7712000000001</v>
      </c>
      <c r="P36" s="20">
        <f t="shared" si="1"/>
        <v>359.36784000000006</v>
      </c>
      <c r="Q36" s="19">
        <f t="shared" si="8"/>
        <v>967.52880000000005</v>
      </c>
      <c r="R36" s="8">
        <f t="shared" si="13"/>
        <v>0.10511078509933028</v>
      </c>
      <c r="S36" s="9">
        <f t="shared" si="7"/>
        <v>7054.3872000000001</v>
      </c>
      <c r="T36" s="21">
        <f t="shared" si="14"/>
        <v>0.76637736983815485</v>
      </c>
    </row>
    <row r="37" spans="1:20" ht="15" thickBot="1" x14ac:dyDescent="0.35">
      <c r="A37" s="123"/>
      <c r="B37" s="49" t="s">
        <v>104</v>
      </c>
      <c r="C37" s="49" t="s">
        <v>119</v>
      </c>
      <c r="D37" s="51">
        <v>258279</v>
      </c>
      <c r="E37" s="52">
        <v>0.96</v>
      </c>
      <c r="F37" s="53">
        <v>0.4</v>
      </c>
      <c r="G37" s="54">
        <f t="shared" si="12"/>
        <v>6.4000000000000001E-2</v>
      </c>
      <c r="H37" s="109">
        <v>7.9000000000000008E-3</v>
      </c>
      <c r="I37" s="52">
        <v>0.51</v>
      </c>
      <c r="J37" s="56"/>
      <c r="L37" s="19">
        <f t="shared" si="0"/>
        <v>24026.145696</v>
      </c>
      <c r="M37" s="10">
        <f t="shared" si="4"/>
        <v>2380.2992640000002</v>
      </c>
      <c r="N37" s="10">
        <f t="shared" si="5"/>
        <v>861.86669184000004</v>
      </c>
      <c r="O37" s="10">
        <f t="shared" si="6"/>
        <v>7616.9576447999998</v>
      </c>
      <c r="P37" s="20">
        <f t="shared" si="1"/>
        <v>509.28486336000009</v>
      </c>
      <c r="Q37" s="19">
        <f t="shared" si="8"/>
        <v>1371.1515552000001</v>
      </c>
      <c r="R37" s="8">
        <f t="shared" si="13"/>
        <v>0.14895971722726981</v>
      </c>
      <c r="S37" s="9">
        <f t="shared" si="7"/>
        <v>9997.2569088</v>
      </c>
      <c r="T37" s="21">
        <f t="shared" si="14"/>
        <v>1.0860860395304734</v>
      </c>
    </row>
    <row r="38" spans="1:20" x14ac:dyDescent="0.3">
      <c r="A38" s="121" t="s">
        <v>108</v>
      </c>
      <c r="B38" s="40" t="s">
        <v>104</v>
      </c>
      <c r="C38" s="40" t="s">
        <v>157</v>
      </c>
      <c r="D38" s="97">
        <v>343657</v>
      </c>
      <c r="E38" s="41">
        <v>0.96</v>
      </c>
      <c r="F38" s="42">
        <v>0.4</v>
      </c>
      <c r="G38" s="43">
        <f t="shared" si="11"/>
        <v>6.4000000000000001E-2</v>
      </c>
      <c r="H38" s="99">
        <v>7.7000000000000002E-3</v>
      </c>
      <c r="I38" s="100">
        <v>0.51</v>
      </c>
      <c r="J38" s="101"/>
      <c r="L38" s="19">
        <f t="shared" si="0"/>
        <v>31968.348767999996</v>
      </c>
      <c r="M38" s="10">
        <f t="shared" si="4"/>
        <v>3167.1429119999998</v>
      </c>
      <c r="N38" s="10">
        <f t="shared" si="5"/>
        <v>1117.7375193599999</v>
      </c>
      <c r="O38" s="10">
        <f t="shared" si="6"/>
        <v>10134.857318399998</v>
      </c>
      <c r="P38" s="20">
        <f t="shared" si="1"/>
        <v>660.48126144000003</v>
      </c>
      <c r="Q38" s="19">
        <f t="shared" si="8"/>
        <v>1778.2187807999999</v>
      </c>
      <c r="R38" s="8">
        <f t="shared" si="13"/>
        <v>0.19318285112366873</v>
      </c>
      <c r="S38" s="9">
        <f t="shared" si="7"/>
        <v>13302.000230399997</v>
      </c>
      <c r="T38" s="21">
        <f t="shared" si="14"/>
        <v>1.4451080811328985</v>
      </c>
    </row>
    <row r="39" spans="1:20" x14ac:dyDescent="0.3">
      <c r="A39" s="122"/>
      <c r="B39" s="74" t="s">
        <v>104</v>
      </c>
      <c r="C39" s="74" t="s">
        <v>145</v>
      </c>
      <c r="D39" s="96">
        <f>361500</f>
        <v>361500</v>
      </c>
      <c r="E39" s="15">
        <v>0.96</v>
      </c>
      <c r="F39" s="16">
        <v>0.4</v>
      </c>
      <c r="G39" s="17">
        <f t="shared" si="11"/>
        <v>6.4000000000000001E-2</v>
      </c>
      <c r="H39" s="85">
        <v>8.0000000000000002E-3</v>
      </c>
      <c r="I39" s="63">
        <v>0.51</v>
      </c>
      <c r="J39" s="67"/>
      <c r="L39" s="19">
        <f t="shared" si="0"/>
        <v>33628.175999999999</v>
      </c>
      <c r="M39" s="10">
        <f t="shared" si="4"/>
        <v>3331.5840000000003</v>
      </c>
      <c r="N39" s="10">
        <f t="shared" si="5"/>
        <v>1221.5808000000002</v>
      </c>
      <c r="O39" s="10">
        <f t="shared" si="6"/>
        <v>10661.068800000001</v>
      </c>
      <c r="P39" s="20">
        <f t="shared" si="1"/>
        <v>721.84320000000002</v>
      </c>
      <c r="Q39" s="19">
        <f t="shared" si="8"/>
        <v>1943.4240000000002</v>
      </c>
      <c r="R39" s="8">
        <f t="shared" si="13"/>
        <v>0.21113048254571942</v>
      </c>
      <c r="S39" s="9">
        <f t="shared" si="7"/>
        <v>13992.652800000002</v>
      </c>
      <c r="T39" s="21">
        <f t="shared" si="14"/>
        <v>1.5201394743291798</v>
      </c>
    </row>
    <row r="40" spans="1:20" x14ac:dyDescent="0.3">
      <c r="A40" s="122"/>
      <c r="B40" s="74" t="s">
        <v>104</v>
      </c>
      <c r="C40" s="74" t="s">
        <v>146</v>
      </c>
      <c r="D40" s="96">
        <v>460500</v>
      </c>
      <c r="E40" s="15">
        <v>0.96</v>
      </c>
      <c r="F40" s="16">
        <v>0.4</v>
      </c>
      <c r="G40" s="17">
        <f t="shared" si="11"/>
        <v>6.4000000000000001E-2</v>
      </c>
      <c r="H40" s="85">
        <v>8.0000000000000002E-3</v>
      </c>
      <c r="I40" s="63">
        <v>0.51</v>
      </c>
      <c r="J40" s="67"/>
      <c r="L40" s="19">
        <f t="shared" si="0"/>
        <v>42837.552000000003</v>
      </c>
      <c r="M40" s="10">
        <f t="shared" si="4"/>
        <v>4243.9679999999998</v>
      </c>
      <c r="N40" s="10">
        <f t="shared" si="5"/>
        <v>1556.1215999999999</v>
      </c>
      <c r="O40" s="10">
        <f t="shared" si="6"/>
        <v>13580.6976</v>
      </c>
      <c r="P40" s="20">
        <f t="shared" si="1"/>
        <v>919.52639999999997</v>
      </c>
      <c r="Q40" s="19">
        <f t="shared" si="8"/>
        <v>2475.6480000000001</v>
      </c>
      <c r="R40" s="8">
        <f t="shared" si="13"/>
        <v>0.26895044872006579</v>
      </c>
      <c r="S40" s="9">
        <f t="shared" si="7"/>
        <v>17824.6656</v>
      </c>
      <c r="T40" s="21">
        <f t="shared" si="14"/>
        <v>1.9364432307844737</v>
      </c>
    </row>
    <row r="41" spans="1:20" ht="15" thickBot="1" x14ac:dyDescent="0.35">
      <c r="A41" s="122"/>
      <c r="B41" s="74" t="s">
        <v>104</v>
      </c>
      <c r="C41" s="74" t="s">
        <v>138</v>
      </c>
      <c r="D41" s="96">
        <v>264000</v>
      </c>
      <c r="E41" s="15">
        <v>0.96</v>
      </c>
      <c r="F41" s="16">
        <v>0.4</v>
      </c>
      <c r="G41" s="17">
        <f t="shared" si="11"/>
        <v>6.4000000000000001E-2</v>
      </c>
      <c r="H41" s="84">
        <v>7.7000000000000002E-3</v>
      </c>
      <c r="I41" s="63">
        <v>0.51</v>
      </c>
      <c r="J41" s="67"/>
      <c r="L41" s="19">
        <f t="shared" si="0"/>
        <v>24558.336000000003</v>
      </c>
      <c r="M41" s="10">
        <f t="shared" si="4"/>
        <v>2433.0239999999999</v>
      </c>
      <c r="N41" s="10">
        <f t="shared" si="5"/>
        <v>858.65472</v>
      </c>
      <c r="O41" s="10">
        <f t="shared" si="6"/>
        <v>7785.6767999999993</v>
      </c>
      <c r="P41" s="20">
        <f t="shared" si="1"/>
        <v>507.38688000000002</v>
      </c>
      <c r="Q41" s="19">
        <f t="shared" si="8"/>
        <v>1366.0416</v>
      </c>
      <c r="R41" s="8">
        <f t="shared" si="13"/>
        <v>0.14840457984748906</v>
      </c>
      <c r="S41" s="9">
        <f t="shared" si="7"/>
        <v>10218.700799999999</v>
      </c>
      <c r="T41" s="21">
        <f t="shared" si="14"/>
        <v>1.1101433505474505</v>
      </c>
    </row>
    <row r="42" spans="1:20" x14ac:dyDescent="0.3">
      <c r="A42" s="122"/>
      <c r="B42" s="74" t="s">
        <v>104</v>
      </c>
      <c r="C42" s="74" t="s">
        <v>139</v>
      </c>
      <c r="D42" s="96">
        <v>69000</v>
      </c>
      <c r="E42" s="110">
        <v>0.96</v>
      </c>
      <c r="F42" s="111">
        <v>0.4</v>
      </c>
      <c r="G42" s="43">
        <f t="shared" si="11"/>
        <v>6.4000000000000001E-2</v>
      </c>
      <c r="H42" s="98">
        <v>7.7000000000000002E-3</v>
      </c>
      <c r="I42" s="100">
        <v>0.51</v>
      </c>
      <c r="J42" s="67"/>
      <c r="L42" s="19">
        <f t="shared" si="0"/>
        <v>6418.6559999999999</v>
      </c>
      <c r="M42" s="10">
        <f t="shared" si="4"/>
        <v>635.90399999999988</v>
      </c>
      <c r="N42" s="10">
        <f t="shared" si="5"/>
        <v>224.42112</v>
      </c>
      <c r="O42" s="10">
        <f t="shared" si="6"/>
        <v>2034.8927999999999</v>
      </c>
      <c r="P42" s="20">
        <f t="shared" si="1"/>
        <v>132.61248000000001</v>
      </c>
      <c r="Q42" s="19">
        <f t="shared" si="8"/>
        <v>357.03359999999998</v>
      </c>
      <c r="R42" s="8">
        <f t="shared" si="13"/>
        <v>3.8787560641957368E-2</v>
      </c>
      <c r="S42" s="9">
        <f t="shared" si="7"/>
        <v>2670.7967999999996</v>
      </c>
      <c r="T42" s="21">
        <f t="shared" si="14"/>
        <v>0.29015110298399277</v>
      </c>
    </row>
    <row r="43" spans="1:20" x14ac:dyDescent="0.3">
      <c r="A43" s="122"/>
      <c r="B43" s="113" t="s">
        <v>104</v>
      </c>
      <c r="C43" s="113" t="s">
        <v>158</v>
      </c>
      <c r="D43" s="23">
        <v>49500</v>
      </c>
      <c r="E43" s="15">
        <v>0.96</v>
      </c>
      <c r="F43" s="16">
        <v>0.4</v>
      </c>
      <c r="G43" s="17">
        <f t="shared" si="11"/>
        <v>6.4000000000000001E-2</v>
      </c>
      <c r="H43" s="84">
        <v>7.7000000000000002E-3</v>
      </c>
      <c r="I43" s="63">
        <v>0.51</v>
      </c>
      <c r="J43" s="48">
        <v>1966635</v>
      </c>
      <c r="L43" s="19">
        <f t="shared" si="0"/>
        <v>4604.6880000000001</v>
      </c>
      <c r="M43" s="10">
        <f t="shared" si="4"/>
        <v>456.19200000000001</v>
      </c>
      <c r="N43" s="10">
        <f t="shared" si="5"/>
        <v>160.99776</v>
      </c>
      <c r="O43" s="10">
        <f t="shared" si="6"/>
        <v>1459.8144</v>
      </c>
      <c r="P43" s="20">
        <f t="shared" si="1"/>
        <v>95.135040000000004</v>
      </c>
      <c r="Q43" s="19">
        <f t="shared" si="8"/>
        <v>256.13279999999997</v>
      </c>
      <c r="R43" s="8">
        <f t="shared" si="13"/>
        <v>2.7825858721404195E-2</v>
      </c>
      <c r="S43" s="9">
        <f t="shared" si="7"/>
        <v>1916.0064</v>
      </c>
      <c r="T43" s="21">
        <f t="shared" si="14"/>
        <v>0.208151878227647</v>
      </c>
    </row>
    <row r="44" spans="1:20" x14ac:dyDescent="0.3">
      <c r="A44" s="122"/>
      <c r="B44" s="113" t="s">
        <v>104</v>
      </c>
      <c r="C44" s="113" t="s">
        <v>115</v>
      </c>
      <c r="D44" s="23">
        <v>69984</v>
      </c>
      <c r="E44" s="15">
        <v>0.96</v>
      </c>
      <c r="F44" s="16">
        <v>0.4</v>
      </c>
      <c r="G44" s="17">
        <f t="shared" si="11"/>
        <v>6.4000000000000001E-2</v>
      </c>
      <c r="H44" s="84">
        <v>7.7000000000000002E-3</v>
      </c>
      <c r="I44" s="63">
        <v>0.51</v>
      </c>
      <c r="J44" s="48"/>
      <c r="L44" s="19">
        <f t="shared" si="0"/>
        <v>6510.1916160000001</v>
      </c>
      <c r="M44" s="10">
        <f t="shared" si="4"/>
        <v>644.97254399999997</v>
      </c>
      <c r="N44" s="10">
        <f t="shared" ref="N44:N51" si="15">D44*E44*H44*0.44</f>
        <v>227.62156032000001</v>
      </c>
      <c r="O44" s="10">
        <f t="shared" si="6"/>
        <v>2063.9121408000001</v>
      </c>
      <c r="P44" s="20">
        <f t="shared" ref="P44:P51" si="16">D44*E44*H44*0.26</f>
        <v>134.50364928000002</v>
      </c>
      <c r="Q44" s="19">
        <f t="shared" ref="Q44:Q51" si="17">N44+P44</f>
        <v>362.12520960000006</v>
      </c>
      <c r="R44" s="8">
        <f t="shared" si="13"/>
        <v>3.9340704985025288E-2</v>
      </c>
      <c r="S44" s="9">
        <f t="shared" si="7"/>
        <v>2708.8846848000003</v>
      </c>
      <c r="T44" s="21">
        <f t="shared" si="14"/>
        <v>0.29428891001785151</v>
      </c>
    </row>
    <row r="45" spans="1:20" ht="15" thickBot="1" x14ac:dyDescent="0.35">
      <c r="A45" s="122"/>
      <c r="B45" s="113" t="s">
        <v>104</v>
      </c>
      <c r="C45" s="113" t="s">
        <v>148</v>
      </c>
      <c r="D45" s="23">
        <v>9000</v>
      </c>
      <c r="E45" s="15">
        <v>0.96</v>
      </c>
      <c r="F45" s="16">
        <v>0.4</v>
      </c>
      <c r="G45" s="17">
        <f t="shared" si="11"/>
        <v>6.4000000000000001E-2</v>
      </c>
      <c r="H45" s="84">
        <v>8.9999999999999993E-3</v>
      </c>
      <c r="I45" s="63">
        <v>0.51</v>
      </c>
      <c r="J45" s="48"/>
      <c r="L45" s="19">
        <f t="shared" si="0"/>
        <v>837.21599999999989</v>
      </c>
      <c r="M45" s="10">
        <f t="shared" si="4"/>
        <v>82.944000000000003</v>
      </c>
      <c r="N45" s="10">
        <f t="shared" si="15"/>
        <v>34.214399999999998</v>
      </c>
      <c r="O45" s="10">
        <f t="shared" si="6"/>
        <v>265.42079999999999</v>
      </c>
      <c r="P45" s="20">
        <f t="shared" si="16"/>
        <v>20.217599999999997</v>
      </c>
      <c r="Q45" s="19">
        <f t="shared" si="17"/>
        <v>54.431999999999995</v>
      </c>
      <c r="R45" s="8">
        <f t="shared" si="13"/>
        <v>5.913405631467244E-3</v>
      </c>
      <c r="S45" s="9">
        <f t="shared" si="7"/>
        <v>348.3648</v>
      </c>
      <c r="T45" s="21">
        <f t="shared" si="14"/>
        <v>3.7845796041390364E-2</v>
      </c>
    </row>
    <row r="46" spans="1:20" x14ac:dyDescent="0.3">
      <c r="A46" s="122"/>
      <c r="B46" s="113" t="s">
        <v>104</v>
      </c>
      <c r="C46" s="113" t="s">
        <v>116</v>
      </c>
      <c r="D46" s="23">
        <v>149231</v>
      </c>
      <c r="E46" s="15">
        <v>0.96</v>
      </c>
      <c r="F46" s="16">
        <v>0.4</v>
      </c>
      <c r="G46" s="43">
        <f t="shared" si="11"/>
        <v>6.4000000000000001E-2</v>
      </c>
      <c r="H46" s="84">
        <v>9.1000000000000004E-3</v>
      </c>
      <c r="I46" s="100">
        <v>0.51</v>
      </c>
      <c r="J46" s="48"/>
      <c r="L46" s="19">
        <f t="shared" si="0"/>
        <v>13882.064543999997</v>
      </c>
      <c r="M46" s="10">
        <f t="shared" si="4"/>
        <v>1375.3128959999997</v>
      </c>
      <c r="N46" s="10">
        <f t="shared" si="15"/>
        <v>573.62008704000004</v>
      </c>
      <c r="O46" s="10">
        <f t="shared" si="6"/>
        <v>4401.0012671999993</v>
      </c>
      <c r="P46" s="20">
        <f t="shared" si="16"/>
        <v>338.95732415999998</v>
      </c>
      <c r="Q46" s="19">
        <f t="shared" si="17"/>
        <v>912.57741120000003</v>
      </c>
      <c r="R46" s="8">
        <f t="shared" si="13"/>
        <v>9.9140953897337583E-2</v>
      </c>
      <c r="S46" s="9">
        <f t="shared" si="7"/>
        <v>5776.3141631999988</v>
      </c>
      <c r="T46" s="21">
        <f t="shared" si="14"/>
        <v>0.62752955433919155</v>
      </c>
    </row>
    <row r="47" spans="1:20" x14ac:dyDescent="0.3">
      <c r="A47" s="122"/>
      <c r="B47" s="113" t="s">
        <v>104</v>
      </c>
      <c r="C47" s="113" t="s">
        <v>117</v>
      </c>
      <c r="D47" s="23">
        <v>472500</v>
      </c>
      <c r="E47" s="15">
        <v>0.96</v>
      </c>
      <c r="F47" s="16">
        <v>0.4</v>
      </c>
      <c r="G47" s="17">
        <f t="shared" si="11"/>
        <v>6.4000000000000001E-2</v>
      </c>
      <c r="H47" s="84">
        <v>9.1000000000000004E-3</v>
      </c>
      <c r="I47" s="63">
        <v>0.51</v>
      </c>
      <c r="J47" s="48"/>
      <c r="L47" s="19">
        <f t="shared" si="0"/>
        <v>43953.840000000004</v>
      </c>
      <c r="M47" s="10">
        <f t="shared" si="4"/>
        <v>4354.5600000000004</v>
      </c>
      <c r="N47" s="10">
        <f t="shared" si="15"/>
        <v>1816.2144000000001</v>
      </c>
      <c r="O47" s="10">
        <f t="shared" si="6"/>
        <v>13934.592000000001</v>
      </c>
      <c r="P47" s="20">
        <f t="shared" si="16"/>
        <v>1073.2176000000002</v>
      </c>
      <c r="Q47" s="19">
        <f t="shared" si="17"/>
        <v>2889.4320000000002</v>
      </c>
      <c r="R47" s="8">
        <f t="shared" si="13"/>
        <v>0.31390328227038622</v>
      </c>
      <c r="S47" s="9">
        <f t="shared" si="7"/>
        <v>18289.152000000002</v>
      </c>
      <c r="T47" s="21">
        <f t="shared" si="14"/>
        <v>1.9869042921729942</v>
      </c>
    </row>
    <row r="48" spans="1:20" x14ac:dyDescent="0.3">
      <c r="A48" s="122"/>
      <c r="B48" s="113" t="s">
        <v>104</v>
      </c>
      <c r="C48" s="113" t="s">
        <v>132</v>
      </c>
      <c r="D48" s="23">
        <v>11133</v>
      </c>
      <c r="E48" s="15">
        <v>0.96</v>
      </c>
      <c r="F48" s="16">
        <v>0.4</v>
      </c>
      <c r="G48" s="17">
        <f t="shared" si="11"/>
        <v>6.4000000000000001E-2</v>
      </c>
      <c r="H48" s="84">
        <v>9.2999999999999992E-3</v>
      </c>
      <c r="I48" s="63">
        <v>0.51</v>
      </c>
      <c r="J48" s="48"/>
      <c r="L48" s="19">
        <f t="shared" si="0"/>
        <v>1035.6361919999999</v>
      </c>
      <c r="M48" s="10">
        <f t="shared" si="4"/>
        <v>102.60172799999999</v>
      </c>
      <c r="N48" s="10">
        <f t="shared" si="15"/>
        <v>43.733986559999998</v>
      </c>
      <c r="O48" s="10">
        <f t="shared" si="6"/>
        <v>328.32552959999998</v>
      </c>
      <c r="P48" s="20">
        <f t="shared" si="16"/>
        <v>25.842810239999999</v>
      </c>
      <c r="Q48" s="19">
        <f t="shared" si="17"/>
        <v>69.576796799999997</v>
      </c>
      <c r="R48" s="8">
        <f t="shared" si="13"/>
        <v>7.5587121916624806E-3</v>
      </c>
      <c r="S48" s="9">
        <f t="shared" si="7"/>
        <v>430.92725759999996</v>
      </c>
      <c r="T48" s="21">
        <f t="shared" si="14"/>
        <v>4.6815249703199877E-2</v>
      </c>
    </row>
    <row r="49" spans="1:20" ht="15" thickBot="1" x14ac:dyDescent="0.35">
      <c r="A49" s="122"/>
      <c r="B49" s="113" t="s">
        <v>104</v>
      </c>
      <c r="C49" s="113" t="s">
        <v>131</v>
      </c>
      <c r="D49" s="23">
        <v>60296</v>
      </c>
      <c r="E49" s="15">
        <v>0.96</v>
      </c>
      <c r="F49" s="16">
        <v>0.4</v>
      </c>
      <c r="G49" s="17">
        <f t="shared" si="11"/>
        <v>6.4000000000000001E-2</v>
      </c>
      <c r="H49" s="84">
        <v>9.1999999999999998E-3</v>
      </c>
      <c r="I49" s="63">
        <v>0.51</v>
      </c>
      <c r="J49" s="48"/>
      <c r="L49" s="19">
        <f t="shared" si="0"/>
        <v>5608.9751040000001</v>
      </c>
      <c r="M49" s="10">
        <f t="shared" si="4"/>
        <v>555.68793599999992</v>
      </c>
      <c r="N49" s="10">
        <f t="shared" si="15"/>
        <v>234.31507968</v>
      </c>
      <c r="O49" s="10">
        <f t="shared" si="6"/>
        <v>1778.2013951999998</v>
      </c>
      <c r="P49" s="20">
        <f t="shared" si="16"/>
        <v>138.45891072000001</v>
      </c>
      <c r="Q49" s="19">
        <f t="shared" si="17"/>
        <v>372.7739904</v>
      </c>
      <c r="R49" s="8">
        <f t="shared" si="13"/>
        <v>4.0497571540562105E-2</v>
      </c>
      <c r="S49" s="9">
        <f t="shared" si="7"/>
        <v>2333.8893311999996</v>
      </c>
      <c r="T49" s="21">
        <f t="shared" si="14"/>
        <v>0.25355001312351921</v>
      </c>
    </row>
    <row r="50" spans="1:20" x14ac:dyDescent="0.3">
      <c r="A50" s="122"/>
      <c r="B50" s="113" t="s">
        <v>104</v>
      </c>
      <c r="C50" s="113" t="s">
        <v>105</v>
      </c>
      <c r="D50" s="23">
        <v>750</v>
      </c>
      <c r="E50" s="15">
        <v>0.96</v>
      </c>
      <c r="F50" s="16">
        <v>0.4</v>
      </c>
      <c r="G50" s="43">
        <f t="shared" si="11"/>
        <v>6.4000000000000001E-2</v>
      </c>
      <c r="H50" s="84">
        <v>9.2999999999999992E-3</v>
      </c>
      <c r="I50" s="100">
        <v>0.51</v>
      </c>
      <c r="J50" s="48"/>
      <c r="L50" s="19">
        <f t="shared" si="0"/>
        <v>69.768000000000001</v>
      </c>
      <c r="M50" s="10">
        <f t="shared" si="4"/>
        <v>6.9119999999999999</v>
      </c>
      <c r="N50" s="10">
        <f t="shared" si="15"/>
        <v>2.94624</v>
      </c>
      <c r="O50" s="10">
        <f t="shared" si="6"/>
        <v>22.118399999999998</v>
      </c>
      <c r="P50" s="20">
        <f t="shared" si="16"/>
        <v>1.7409600000000001</v>
      </c>
      <c r="Q50" s="19">
        <f t="shared" si="17"/>
        <v>4.6871999999999998</v>
      </c>
      <c r="R50" s="8">
        <f t="shared" si="13"/>
        <v>5.0920992937634601E-4</v>
      </c>
      <c r="S50" s="9">
        <f t="shared" si="7"/>
        <v>29.030399999999997</v>
      </c>
      <c r="T50" s="21">
        <f t="shared" si="14"/>
        <v>3.1538163367825301E-3</v>
      </c>
    </row>
    <row r="51" spans="1:20" x14ac:dyDescent="0.3">
      <c r="A51" s="122"/>
      <c r="B51" s="74" t="s">
        <v>104</v>
      </c>
      <c r="C51" s="74" t="s">
        <v>160</v>
      </c>
      <c r="D51" s="96">
        <v>5958</v>
      </c>
      <c r="E51" s="75">
        <v>0.96</v>
      </c>
      <c r="F51" s="76">
        <v>0.4</v>
      </c>
      <c r="G51" s="17">
        <f t="shared" si="11"/>
        <v>6.4000000000000001E-2</v>
      </c>
      <c r="H51" s="98">
        <v>9.5999999999999992E-3</v>
      </c>
      <c r="I51" s="63">
        <v>0.51</v>
      </c>
      <c r="J51" s="112"/>
      <c r="L51" s="19">
        <f t="shared" si="0"/>
        <v>554.23699199999999</v>
      </c>
      <c r="M51" s="10">
        <f t="shared" si="4"/>
        <v>54.908927999999996</v>
      </c>
      <c r="N51" s="10">
        <f t="shared" si="15"/>
        <v>24.159928319999995</v>
      </c>
      <c r="O51" s="10">
        <f t="shared" si="6"/>
        <v>175.70856959999998</v>
      </c>
      <c r="P51" s="20">
        <f t="shared" si="16"/>
        <v>14.276321279999998</v>
      </c>
      <c r="Q51" s="19">
        <f t="shared" si="17"/>
        <v>38.436249599999996</v>
      </c>
      <c r="R51" s="8">
        <f t="shared" si="13"/>
        <v>4.1756528299000699E-3</v>
      </c>
      <c r="S51" s="9">
        <f t="shared" si="7"/>
        <v>230.61749759999998</v>
      </c>
      <c r="T51" s="21">
        <f t="shared" si="14"/>
        <v>2.5053916979400417E-2</v>
      </c>
    </row>
    <row r="52" spans="1:20" ht="15" thickBot="1" x14ac:dyDescent="0.35">
      <c r="A52" s="123"/>
      <c r="B52" s="49" t="s">
        <v>104</v>
      </c>
      <c r="C52" s="49" t="s">
        <v>159</v>
      </c>
      <c r="D52" s="89">
        <v>750</v>
      </c>
      <c r="E52" s="52">
        <v>0.96</v>
      </c>
      <c r="F52" s="53">
        <v>0.4</v>
      </c>
      <c r="G52" s="17">
        <f t="shared" si="11"/>
        <v>6.4000000000000001E-2</v>
      </c>
      <c r="H52" s="55">
        <v>9.7000000000000003E-3</v>
      </c>
      <c r="I52" s="52">
        <v>0.51</v>
      </c>
      <c r="J52" s="56"/>
      <c r="L52" s="19">
        <f t="shared" si="0"/>
        <v>69.768000000000001</v>
      </c>
      <c r="M52" s="10">
        <f t="shared" si="4"/>
        <v>6.9119999999999999</v>
      </c>
      <c r="N52" s="10">
        <f t="shared" si="5"/>
        <v>3.0729600000000001</v>
      </c>
      <c r="O52" s="10">
        <f t="shared" si="6"/>
        <v>22.118399999999998</v>
      </c>
      <c r="P52" s="20">
        <f t="shared" si="1"/>
        <v>1.8158400000000001</v>
      </c>
      <c r="Q52" s="19">
        <f t="shared" si="8"/>
        <v>4.8887999999999998</v>
      </c>
      <c r="R52" s="8">
        <f t="shared" si="13"/>
        <v>5.3111143171511355E-4</v>
      </c>
      <c r="S52" s="9">
        <f t="shared" si="7"/>
        <v>29.030399999999997</v>
      </c>
      <c r="T52" s="21">
        <f t="shared" si="14"/>
        <v>3.1538163367825301E-3</v>
      </c>
    </row>
    <row r="53" spans="1:20" ht="18" x14ac:dyDescent="0.35">
      <c r="D53" s="9"/>
      <c r="L53" s="3">
        <f t="shared" ref="L53:Q53" si="18">SUM(L2:L52)</f>
        <v>962166.674016</v>
      </c>
      <c r="M53" s="3">
        <f t="shared" si="18"/>
        <v>95323.014143999986</v>
      </c>
      <c r="N53" s="3">
        <f t="shared" si="18"/>
        <v>35925.434350079981</v>
      </c>
      <c r="O53" s="3">
        <f t="shared" si="18"/>
        <v>305033.64526079991</v>
      </c>
      <c r="P53" s="3">
        <f t="shared" si="18"/>
        <v>21228.665752319994</v>
      </c>
      <c r="Q53" s="3">
        <f t="shared" si="18"/>
        <v>57154.100102400007</v>
      </c>
      <c r="R53" s="37">
        <f>Q53/$J55</f>
        <v>6.2091302433674089</v>
      </c>
      <c r="S53" s="3">
        <f>SUM(S2:S52)</f>
        <v>400356.65940479992</v>
      </c>
      <c r="T53" s="2">
        <f>S53/$J55</f>
        <v>43.494108691941456</v>
      </c>
    </row>
    <row r="54" spans="1:20" x14ac:dyDescent="0.3">
      <c r="D54" s="9"/>
    </row>
    <row r="55" spans="1:20" ht="45" customHeight="1" x14ac:dyDescent="0.35">
      <c r="C55" s="7" t="s">
        <v>109</v>
      </c>
      <c r="D55" s="5">
        <f>SUM(D2:D52)</f>
        <v>10343209</v>
      </c>
      <c r="E55" s="47"/>
      <c r="F55" s="47"/>
      <c r="G55" s="60"/>
      <c r="H55" s="47"/>
      <c r="I55" s="87" t="s">
        <v>110</v>
      </c>
      <c r="J55" s="61">
        <f>SUM(J2:J52)/1000</f>
        <v>9204.848</v>
      </c>
      <c r="Q55" s="73" t="s">
        <v>111</v>
      </c>
      <c r="R55" s="73" t="s">
        <v>112</v>
      </c>
    </row>
    <row r="57" spans="1:20" x14ac:dyDescent="0.3">
      <c r="C57" s="9"/>
      <c r="S57" s="9"/>
    </row>
    <row r="58" spans="1:20" x14ac:dyDescent="0.3">
      <c r="D58" s="9"/>
    </row>
    <row r="59" spans="1:20" x14ac:dyDescent="0.3">
      <c r="D59" s="9"/>
    </row>
  </sheetData>
  <mergeCells count="4">
    <mergeCell ref="A2:A8"/>
    <mergeCell ref="A27:A37"/>
    <mergeCell ref="A9:A26"/>
    <mergeCell ref="A38:A52"/>
  </mergeCells>
  <phoneticPr fontId="14" type="noConversion"/>
  <pageMargins left="0.25" right="0.25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7"/>
  <sheetViews>
    <sheetView tabSelected="1" topLeftCell="A31" workbookViewId="0">
      <selection activeCell="J62" sqref="J62"/>
    </sheetView>
  </sheetViews>
  <sheetFormatPr defaultColWidth="15.77734375" defaultRowHeight="14.4" x14ac:dyDescent="0.3"/>
  <cols>
    <col min="1" max="2" width="22.109375" customWidth="1"/>
    <col min="3" max="3" width="28.21875" customWidth="1"/>
    <col min="4" max="4" width="16" bestFit="1" customWidth="1"/>
    <col min="7" max="7" width="12.21875" style="1" customWidth="1"/>
    <col min="8" max="8" width="11.88671875" customWidth="1"/>
    <col min="9" max="9" width="12.21875" customWidth="1"/>
    <col min="10" max="10" width="20.109375" customWidth="1"/>
    <col min="12" max="12" width="15.21875" customWidth="1"/>
    <col min="13" max="18" width="13.109375" customWidth="1"/>
  </cols>
  <sheetData>
    <row r="1" spans="1:20" s="12" customFormat="1" ht="15" thickBot="1" x14ac:dyDescent="0.35">
      <c r="A1" s="36"/>
      <c r="B1" s="36"/>
      <c r="C1" s="38" t="s">
        <v>87</v>
      </c>
      <c r="D1" s="36" t="s">
        <v>88</v>
      </c>
      <c r="E1" s="36" t="s">
        <v>89</v>
      </c>
      <c r="F1" s="36" t="s">
        <v>90</v>
      </c>
      <c r="G1" s="39" t="s">
        <v>91</v>
      </c>
      <c r="H1" s="36" t="s">
        <v>92</v>
      </c>
      <c r="I1" s="36" t="s">
        <v>93</v>
      </c>
      <c r="J1" s="36" t="s">
        <v>94</v>
      </c>
      <c r="L1" s="13" t="s">
        <v>95</v>
      </c>
      <c r="M1" s="13" t="s">
        <v>96</v>
      </c>
      <c r="N1" s="13" t="s">
        <v>97</v>
      </c>
      <c r="O1" s="13" t="s">
        <v>187</v>
      </c>
      <c r="P1" s="13" t="s">
        <v>99</v>
      </c>
      <c r="Q1" s="13" t="s">
        <v>100</v>
      </c>
      <c r="R1" s="13" t="s">
        <v>101</v>
      </c>
      <c r="S1" s="13" t="s">
        <v>102</v>
      </c>
    </row>
    <row r="2" spans="1:20" x14ac:dyDescent="0.3">
      <c r="A2" s="121" t="s">
        <v>113</v>
      </c>
      <c r="B2" s="81" t="s">
        <v>128</v>
      </c>
      <c r="C2" s="57" t="s">
        <v>161</v>
      </c>
      <c r="D2" s="69">
        <v>2000</v>
      </c>
      <c r="E2" s="70">
        <v>0.96</v>
      </c>
      <c r="F2" s="71">
        <v>0.4</v>
      </c>
      <c r="G2" s="72">
        <f>F2/6.25</f>
        <v>6.4000000000000001E-2</v>
      </c>
      <c r="H2" s="86">
        <v>1.2E-2</v>
      </c>
      <c r="I2" s="70">
        <v>0.51</v>
      </c>
      <c r="J2" s="159">
        <v>1105198</v>
      </c>
      <c r="K2" s="11"/>
      <c r="L2" s="19">
        <f>D2*E2*I2*0.19</f>
        <v>186.048</v>
      </c>
      <c r="M2" s="10">
        <f>D2*E2*G2*0.15</f>
        <v>18.431999999999999</v>
      </c>
      <c r="N2" s="10">
        <f>D2*E2*H2*0.44</f>
        <v>10.137599999999999</v>
      </c>
      <c r="O2" s="10">
        <f>D2*E2*G2*0.48</f>
        <v>58.982399999999998</v>
      </c>
      <c r="P2" s="20">
        <f>D2*E2*H2*0.26</f>
        <v>5.9904000000000002</v>
      </c>
      <c r="Q2" s="19">
        <f>N2+P2</f>
        <v>16.128</v>
      </c>
      <c r="R2" s="8">
        <f t="shared" ref="R2:R7" si="0">Q2/$J$56</f>
        <v>1.2553464894081306E-3</v>
      </c>
      <c r="S2" s="9">
        <f>M2+O2</f>
        <v>77.414400000000001</v>
      </c>
      <c r="T2" s="8">
        <f>S2/J56</f>
        <v>6.0256631491590277E-3</v>
      </c>
    </row>
    <row r="3" spans="1:20" x14ac:dyDescent="0.3">
      <c r="A3" s="122"/>
      <c r="B3" s="95" t="s">
        <v>104</v>
      </c>
      <c r="C3" s="47" t="s">
        <v>162</v>
      </c>
      <c r="D3" s="23">
        <v>73</v>
      </c>
      <c r="E3" s="15">
        <v>0.96</v>
      </c>
      <c r="F3" s="16">
        <v>0.4</v>
      </c>
      <c r="G3" s="17">
        <f t="shared" ref="G3:G26" si="1">F3/6.25</f>
        <v>6.4000000000000001E-2</v>
      </c>
      <c r="H3" s="84">
        <v>3.8999999999999998E-3</v>
      </c>
      <c r="I3" s="15">
        <v>0.51</v>
      </c>
      <c r="J3" s="160"/>
      <c r="L3" s="22">
        <f t="shared" ref="L3:L29" si="2">D3*E3*I3*0.19</f>
        <v>6.7907520000000003</v>
      </c>
      <c r="M3" s="22">
        <f t="shared" ref="M3:M29" si="3">D3*E3*G3*0.15</f>
        <v>0.67276800000000003</v>
      </c>
      <c r="N3" s="22">
        <f t="shared" ref="N3:N27" si="4">D3*E3*H3*0.44</f>
        <v>0.12025727999999999</v>
      </c>
      <c r="O3" s="22">
        <f t="shared" ref="O3:O27" si="5">D3*E3*G3*0.48</f>
        <v>2.1528575999999999</v>
      </c>
      <c r="P3" s="22">
        <f t="shared" ref="P3:P27" si="6">D3*E3*H3*0.26</f>
        <v>7.1061120000000005E-2</v>
      </c>
      <c r="Q3" s="22">
        <f t="shared" ref="Q3:Q27" si="7">N3+P3</f>
        <v>0.1913184</v>
      </c>
      <c r="R3" s="8">
        <f t="shared" si="0"/>
        <v>1.489154773060395E-5</v>
      </c>
      <c r="S3" s="9">
        <f t="shared" ref="S3:S55" si="8">M3+O3</f>
        <v>2.8256256</v>
      </c>
      <c r="T3" s="8">
        <f>S3/J56</f>
        <v>2.1993670494430449E-4</v>
      </c>
    </row>
    <row r="4" spans="1:20" x14ac:dyDescent="0.3">
      <c r="A4" s="122"/>
      <c r="B4" s="95" t="s">
        <v>104</v>
      </c>
      <c r="C4" s="47" t="s">
        <v>163</v>
      </c>
      <c r="D4" s="23">
        <v>42288</v>
      </c>
      <c r="E4" s="63">
        <v>0.96</v>
      </c>
      <c r="F4" s="64">
        <v>0.4</v>
      </c>
      <c r="G4" s="65">
        <f t="shared" si="1"/>
        <v>6.4000000000000001E-2</v>
      </c>
      <c r="H4" s="85">
        <v>7.7000000000000002E-3</v>
      </c>
      <c r="I4" s="63">
        <v>0.51</v>
      </c>
      <c r="J4" s="160"/>
      <c r="L4" s="19">
        <f t="shared" si="2"/>
        <v>3933.7989119999997</v>
      </c>
      <c r="M4" s="10">
        <f t="shared" si="3"/>
        <v>389.72620799999999</v>
      </c>
      <c r="N4" s="10">
        <f t="shared" si="4"/>
        <v>137.54087423999999</v>
      </c>
      <c r="O4" s="10">
        <f t="shared" si="5"/>
        <v>1247.1238656</v>
      </c>
      <c r="P4" s="20">
        <f t="shared" si="6"/>
        <v>81.274152959999995</v>
      </c>
      <c r="Q4" s="19">
        <f t="shared" si="7"/>
        <v>218.81502719999997</v>
      </c>
      <c r="R4" s="8">
        <f t="shared" si="0"/>
        <v>1.703178796039587E-2</v>
      </c>
      <c r="S4" s="9">
        <f t="shared" si="8"/>
        <v>1636.8500736000001</v>
      </c>
      <c r="T4" s="8">
        <f>S4/J56</f>
        <v>0.12740662162581848</v>
      </c>
    </row>
    <row r="5" spans="1:20" x14ac:dyDescent="0.3">
      <c r="A5" s="122"/>
      <c r="B5" s="95" t="s">
        <v>104</v>
      </c>
      <c r="C5" s="47" t="s">
        <v>164</v>
      </c>
      <c r="D5" s="23">
        <v>161172.29999999999</v>
      </c>
      <c r="E5" s="63">
        <v>0.96</v>
      </c>
      <c r="F5" s="64">
        <v>0.4</v>
      </c>
      <c r="G5" s="65">
        <f t="shared" si="1"/>
        <v>6.4000000000000001E-2</v>
      </c>
      <c r="H5" s="85">
        <v>9.1000000000000004E-3</v>
      </c>
      <c r="I5" s="63">
        <v>0.51</v>
      </c>
      <c r="J5" s="160"/>
      <c r="L5" s="22">
        <f t="shared" si="2"/>
        <v>14992.892035199999</v>
      </c>
      <c r="M5" s="22">
        <f t="shared" si="3"/>
        <v>1485.3639167999997</v>
      </c>
      <c r="N5" s="22">
        <f t="shared" si="4"/>
        <v>619.52053363200002</v>
      </c>
      <c r="O5" s="22">
        <f t="shared" si="5"/>
        <v>4753.1645337599994</v>
      </c>
      <c r="P5" s="22">
        <f t="shared" si="6"/>
        <v>366.08031532800004</v>
      </c>
      <c r="Q5" s="22">
        <f t="shared" si="7"/>
        <v>985.60084896000012</v>
      </c>
      <c r="R5" s="8">
        <f t="shared" si="0"/>
        <v>7.6715684877207924E-2</v>
      </c>
      <c r="S5" s="9">
        <f t="shared" si="8"/>
        <v>6238.5284505599993</v>
      </c>
      <c r="T5" s="8">
        <f>S5/J56</f>
        <v>0.48558499438760172</v>
      </c>
    </row>
    <row r="6" spans="1:20" x14ac:dyDescent="0.3">
      <c r="A6" s="122"/>
      <c r="B6" s="95" t="s">
        <v>104</v>
      </c>
      <c r="C6" s="47" t="s">
        <v>165</v>
      </c>
      <c r="D6" s="83">
        <v>26917</v>
      </c>
      <c r="E6" s="15">
        <v>0.96</v>
      </c>
      <c r="F6" s="16">
        <v>0.4</v>
      </c>
      <c r="G6" s="17">
        <f t="shared" si="1"/>
        <v>6.4000000000000001E-2</v>
      </c>
      <c r="H6" s="84">
        <v>9.1999999999999998E-3</v>
      </c>
      <c r="I6" s="15">
        <v>0.51</v>
      </c>
      <c r="J6" s="160"/>
      <c r="L6" s="19">
        <f t="shared" si="2"/>
        <v>2503.9270080000001</v>
      </c>
      <c r="M6" s="10">
        <f t="shared" si="3"/>
        <v>248.067072</v>
      </c>
      <c r="N6" s="10">
        <f t="shared" si="4"/>
        <v>104.60161536</v>
      </c>
      <c r="O6" s="10">
        <f t="shared" si="5"/>
        <v>793.81463040000006</v>
      </c>
      <c r="P6" s="20">
        <f t="shared" si="6"/>
        <v>61.810045440000003</v>
      </c>
      <c r="Q6" s="19">
        <f t="shared" si="7"/>
        <v>166.41166079999999</v>
      </c>
      <c r="R6" s="8">
        <f t="shared" si="0"/>
        <v>1.2952895224569484E-2</v>
      </c>
      <c r="S6" s="9">
        <f t="shared" si="8"/>
        <v>1041.8817024</v>
      </c>
      <c r="T6" s="8">
        <f>S6/J56</f>
        <v>8.1096387492956765E-2</v>
      </c>
    </row>
    <row r="7" spans="1:20" ht="15" thickBot="1" x14ac:dyDescent="0.35">
      <c r="A7" s="122"/>
      <c r="B7" s="95" t="s">
        <v>104</v>
      </c>
      <c r="C7" s="47" t="s">
        <v>166</v>
      </c>
      <c r="D7" s="83">
        <v>9016</v>
      </c>
      <c r="E7" s="15">
        <v>0.96</v>
      </c>
      <c r="F7" s="16">
        <v>0.4</v>
      </c>
      <c r="G7" s="17">
        <f t="shared" si="1"/>
        <v>6.4000000000000001E-2</v>
      </c>
      <c r="H7" s="18">
        <v>9.2999999999999992E-3</v>
      </c>
      <c r="I7" s="15">
        <v>0.51</v>
      </c>
      <c r="J7" s="160"/>
      <c r="L7" s="22">
        <f t="shared" si="2"/>
        <v>838.70438400000012</v>
      </c>
      <c r="M7" s="22">
        <f t="shared" si="3"/>
        <v>83.091455999999994</v>
      </c>
      <c r="N7" s="22">
        <f t="shared" si="4"/>
        <v>35.417733120000001</v>
      </c>
      <c r="O7" s="22">
        <f t="shared" si="5"/>
        <v>265.89265919999997</v>
      </c>
      <c r="P7" s="22">
        <f t="shared" si="6"/>
        <v>20.928660480000001</v>
      </c>
      <c r="Q7" s="22">
        <f t="shared" si="7"/>
        <v>56.346393599999999</v>
      </c>
      <c r="R7" s="8">
        <f t="shared" si="0"/>
        <v>4.385804030045186E-3</v>
      </c>
      <c r="S7" s="9">
        <f t="shared" si="8"/>
        <v>348.98411519999996</v>
      </c>
      <c r="T7" s="8">
        <f>S7/J56</f>
        <v>2.7163689476408893E-2</v>
      </c>
    </row>
    <row r="8" spans="1:20" x14ac:dyDescent="0.3">
      <c r="A8" s="122"/>
      <c r="B8" s="95" t="s">
        <v>104</v>
      </c>
      <c r="C8" s="47" t="s">
        <v>167</v>
      </c>
      <c r="D8" s="103">
        <v>16242</v>
      </c>
      <c r="E8" s="70">
        <v>0.96</v>
      </c>
      <c r="F8" s="71">
        <v>0.4</v>
      </c>
      <c r="G8" s="72">
        <f t="shared" si="1"/>
        <v>6.4000000000000001E-2</v>
      </c>
      <c r="H8" s="66">
        <v>8.0000000000000002E-3</v>
      </c>
      <c r="I8" s="70">
        <v>0.51</v>
      </c>
      <c r="J8" s="160"/>
      <c r="L8" s="19">
        <f t="shared" si="2"/>
        <v>1510.895808</v>
      </c>
      <c r="M8" s="10">
        <f t="shared" si="3"/>
        <v>149.686272</v>
      </c>
      <c r="N8" s="10">
        <f t="shared" si="4"/>
        <v>54.884966400000003</v>
      </c>
      <c r="O8" s="10">
        <f t="shared" si="5"/>
        <v>478.99607040000001</v>
      </c>
      <c r="P8" s="20">
        <f t="shared" si="6"/>
        <v>32.432025600000003</v>
      </c>
      <c r="Q8" s="19">
        <f t="shared" si="7"/>
        <v>87.316991999999999</v>
      </c>
      <c r="R8" s="8">
        <f t="shared" ref="R8:R25" si="9">Q8/$J$56</f>
        <v>6.7964458936556199E-3</v>
      </c>
      <c r="S8" s="9">
        <f t="shared" si="8"/>
        <v>628.68234240000004</v>
      </c>
      <c r="T8" s="8">
        <f>S8/J56</f>
        <v>4.8934410434320466E-2</v>
      </c>
    </row>
    <row r="9" spans="1:20" x14ac:dyDescent="0.3">
      <c r="A9" s="122"/>
      <c r="B9" s="95" t="s">
        <v>104</v>
      </c>
      <c r="C9" s="47" t="s">
        <v>168</v>
      </c>
      <c r="D9" s="103">
        <v>77508</v>
      </c>
      <c r="E9" s="15">
        <v>0.96</v>
      </c>
      <c r="F9" s="16">
        <v>0.4</v>
      </c>
      <c r="G9" s="17">
        <f t="shared" ref="G9:G25" si="10">F9/6.25</f>
        <v>6.4000000000000001E-2</v>
      </c>
      <c r="H9" s="66">
        <v>8.0000000000000002E-3</v>
      </c>
      <c r="I9" s="15">
        <v>0.51</v>
      </c>
      <c r="J9" s="160"/>
      <c r="L9" s="22">
        <f t="shared" ref="L9:L24" si="11">D9*E9*I9*0.19</f>
        <v>7210.1041919999998</v>
      </c>
      <c r="M9" s="22">
        <f t="shared" ref="M9:M24" si="12">D9*E9*G9*0.15</f>
        <v>714.31372799999997</v>
      </c>
      <c r="N9" s="22">
        <f t="shared" ref="N9:N24" si="13">D9*E9*H9*0.44</f>
        <v>261.91503360000002</v>
      </c>
      <c r="O9" s="22">
        <f t="shared" ref="O9:O24" si="14">D9*E9*G9*0.48</f>
        <v>2285.8039295999997</v>
      </c>
      <c r="P9" s="22">
        <f t="shared" ref="P9:P24" si="15">D9*E9*H9*0.26</f>
        <v>154.76797440000001</v>
      </c>
      <c r="Q9" s="22">
        <f t="shared" ref="Q9:Q24" si="16">N9+P9</f>
        <v>416.68300800000003</v>
      </c>
      <c r="R9" s="8">
        <f t="shared" si="9"/>
        <v>3.2433131900348466E-2</v>
      </c>
      <c r="S9" s="9">
        <f t="shared" ref="S9:S24" si="17">M9+O9</f>
        <v>3000.1176575999998</v>
      </c>
      <c r="T9" s="8">
        <f>S9/J56</f>
        <v>0.23351854968250893</v>
      </c>
    </row>
    <row r="10" spans="1:20" x14ac:dyDescent="0.3">
      <c r="A10" s="122"/>
      <c r="B10" s="95" t="s">
        <v>104</v>
      </c>
      <c r="C10" s="47" t="s">
        <v>138</v>
      </c>
      <c r="D10" s="103">
        <v>30402</v>
      </c>
      <c r="E10" s="63">
        <v>0.96</v>
      </c>
      <c r="F10" s="64">
        <v>0.4</v>
      </c>
      <c r="G10" s="65">
        <f t="shared" si="10"/>
        <v>6.4000000000000001E-2</v>
      </c>
      <c r="H10" s="66">
        <v>7.7000000000000002E-3</v>
      </c>
      <c r="I10" s="63">
        <v>0.51</v>
      </c>
      <c r="J10" s="160"/>
      <c r="L10" s="19">
        <f t="shared" si="11"/>
        <v>2828.115648</v>
      </c>
      <c r="M10" s="10">
        <f t="shared" si="12"/>
        <v>280.18483199999997</v>
      </c>
      <c r="N10" s="10">
        <f t="shared" si="13"/>
        <v>98.881896960000006</v>
      </c>
      <c r="O10" s="10">
        <f t="shared" si="14"/>
        <v>896.59146239999995</v>
      </c>
      <c r="P10" s="20">
        <f t="shared" si="15"/>
        <v>58.430211839999998</v>
      </c>
      <c r="Q10" s="19">
        <f t="shared" si="16"/>
        <v>157.3121088</v>
      </c>
      <c r="R10" s="8">
        <f t="shared" si="9"/>
        <v>1.2244618274024672E-2</v>
      </c>
      <c r="S10" s="9">
        <f t="shared" si="17"/>
        <v>1176.7762943999999</v>
      </c>
      <c r="T10" s="8">
        <f>S10/J56</f>
        <v>9.1596105530366359E-2</v>
      </c>
    </row>
    <row r="11" spans="1:20" x14ac:dyDescent="0.3">
      <c r="A11" s="122"/>
      <c r="B11" s="95" t="s">
        <v>104</v>
      </c>
      <c r="C11" s="47" t="s">
        <v>169</v>
      </c>
      <c r="D11" s="103">
        <v>750</v>
      </c>
      <c r="E11" s="63">
        <v>0.96</v>
      </c>
      <c r="F11" s="64">
        <v>0.4</v>
      </c>
      <c r="G11" s="65">
        <f t="shared" si="10"/>
        <v>6.4000000000000001E-2</v>
      </c>
      <c r="H11" s="66">
        <v>7.7000000000000002E-3</v>
      </c>
      <c r="I11" s="63">
        <v>0.51</v>
      </c>
      <c r="J11" s="160"/>
      <c r="L11" s="22">
        <f t="shared" si="11"/>
        <v>69.768000000000001</v>
      </c>
      <c r="M11" s="22">
        <f t="shared" si="12"/>
        <v>6.9119999999999999</v>
      </c>
      <c r="N11" s="22">
        <f t="shared" si="13"/>
        <v>2.4393600000000002</v>
      </c>
      <c r="O11" s="22">
        <f t="shared" si="14"/>
        <v>22.118399999999998</v>
      </c>
      <c r="P11" s="22">
        <f t="shared" si="15"/>
        <v>1.4414400000000003</v>
      </c>
      <c r="Q11" s="22">
        <f t="shared" si="16"/>
        <v>3.8808000000000007</v>
      </c>
      <c r="R11" s="8">
        <f t="shared" si="9"/>
        <v>3.0206774901383153E-4</v>
      </c>
      <c r="S11" s="9">
        <f t="shared" si="17"/>
        <v>29.030399999999997</v>
      </c>
      <c r="T11" s="8">
        <f>S11/J56</f>
        <v>2.2596236809346352E-3</v>
      </c>
    </row>
    <row r="12" spans="1:20" ht="16.2" customHeight="1" x14ac:dyDescent="0.3">
      <c r="A12" s="122"/>
      <c r="B12" s="95" t="s">
        <v>104</v>
      </c>
      <c r="C12" s="47" t="s">
        <v>115</v>
      </c>
      <c r="D12" s="103">
        <v>21750</v>
      </c>
      <c r="E12" s="15">
        <v>0.96</v>
      </c>
      <c r="F12" s="16">
        <v>0.4</v>
      </c>
      <c r="G12" s="17">
        <f t="shared" si="10"/>
        <v>6.4000000000000001E-2</v>
      </c>
      <c r="H12" s="66">
        <v>7.3000000000000001E-3</v>
      </c>
      <c r="I12" s="15">
        <v>0.51</v>
      </c>
      <c r="J12" s="160"/>
      <c r="L12" s="19">
        <f t="shared" si="11"/>
        <v>2023.2720000000002</v>
      </c>
      <c r="M12" s="10">
        <f t="shared" si="12"/>
        <v>200.44799999999998</v>
      </c>
      <c r="N12" s="10">
        <f t="shared" si="13"/>
        <v>67.06656000000001</v>
      </c>
      <c r="O12" s="10">
        <f t="shared" si="14"/>
        <v>641.43359999999996</v>
      </c>
      <c r="P12" s="20">
        <f t="shared" si="15"/>
        <v>39.630240000000001</v>
      </c>
      <c r="Q12" s="19">
        <f t="shared" si="16"/>
        <v>106.69680000000001</v>
      </c>
      <c r="R12" s="8">
        <f t="shared" si="9"/>
        <v>8.304901618990666E-3</v>
      </c>
      <c r="S12" s="9">
        <f t="shared" si="17"/>
        <v>841.88159999999993</v>
      </c>
      <c r="T12" s="8">
        <f>S12/J56</f>
        <v>6.552908674710442E-2</v>
      </c>
    </row>
    <row r="13" spans="1:20" ht="16.2" customHeight="1" thickBot="1" x14ac:dyDescent="0.35">
      <c r="A13" s="122"/>
      <c r="B13" s="95" t="s">
        <v>104</v>
      </c>
      <c r="C13" s="47" t="s">
        <v>130</v>
      </c>
      <c r="D13" s="103">
        <v>267750</v>
      </c>
      <c r="E13" s="15">
        <v>0.96</v>
      </c>
      <c r="F13" s="16">
        <v>0.4</v>
      </c>
      <c r="G13" s="17">
        <f t="shared" si="10"/>
        <v>6.4000000000000001E-2</v>
      </c>
      <c r="H13" s="66">
        <v>8.9999999999999993E-3</v>
      </c>
      <c r="I13" s="15">
        <v>0.51</v>
      </c>
      <c r="J13" s="160"/>
      <c r="L13" s="22">
        <f t="shared" si="11"/>
        <v>24907.175999999999</v>
      </c>
      <c r="M13" s="22">
        <f t="shared" si="12"/>
        <v>2467.5840000000003</v>
      </c>
      <c r="N13" s="22">
        <f t="shared" si="13"/>
        <v>1017.8783999999998</v>
      </c>
      <c r="O13" s="22">
        <f t="shared" si="14"/>
        <v>7896.2688000000007</v>
      </c>
      <c r="P13" s="22">
        <f t="shared" si="15"/>
        <v>601.47359999999992</v>
      </c>
      <c r="Q13" s="22">
        <f t="shared" si="16"/>
        <v>1619.3519999999999</v>
      </c>
      <c r="R13" s="8">
        <f t="shared" si="9"/>
        <v>0.12604463345213512</v>
      </c>
      <c r="S13" s="9">
        <f t="shared" si="17"/>
        <v>10363.852800000001</v>
      </c>
      <c r="T13" s="8">
        <f>S13/J56</f>
        <v>0.80668565409366488</v>
      </c>
    </row>
    <row r="14" spans="1:20" ht="16.2" customHeight="1" x14ac:dyDescent="0.3">
      <c r="A14" s="122"/>
      <c r="B14" s="95" t="s">
        <v>104</v>
      </c>
      <c r="C14" s="47" t="s">
        <v>170</v>
      </c>
      <c r="D14" s="103">
        <v>157445</v>
      </c>
      <c r="E14" s="70">
        <v>0.96</v>
      </c>
      <c r="F14" s="71">
        <v>0.4</v>
      </c>
      <c r="G14" s="72">
        <f t="shared" si="10"/>
        <v>6.4000000000000001E-2</v>
      </c>
      <c r="H14" s="66">
        <v>9.1000000000000004E-3</v>
      </c>
      <c r="I14" s="70">
        <v>0.51</v>
      </c>
      <c r="J14" s="160"/>
      <c r="L14" s="19">
        <f t="shared" si="11"/>
        <v>14646.163679999998</v>
      </c>
      <c r="M14" s="10">
        <f t="shared" si="12"/>
        <v>1451.0131199999998</v>
      </c>
      <c r="N14" s="10">
        <f t="shared" si="13"/>
        <v>605.19338879999998</v>
      </c>
      <c r="O14" s="10">
        <f t="shared" si="14"/>
        <v>4643.2419839999993</v>
      </c>
      <c r="P14" s="20">
        <f t="shared" si="15"/>
        <v>357.61427520000001</v>
      </c>
      <c r="Q14" s="19">
        <f t="shared" si="16"/>
        <v>962.80766399999993</v>
      </c>
      <c r="R14" s="8">
        <f t="shared" si="9"/>
        <v>7.4941543959427273E-2</v>
      </c>
      <c r="S14" s="9">
        <f t="shared" si="17"/>
        <v>6094.2551039999989</v>
      </c>
      <c r="T14" s="8">
        <f>S14/J56</f>
        <v>0.47435526725967148</v>
      </c>
    </row>
    <row r="15" spans="1:20" ht="16.2" customHeight="1" x14ac:dyDescent="0.3">
      <c r="A15" s="122"/>
      <c r="B15" s="95" t="s">
        <v>104</v>
      </c>
      <c r="C15" s="47" t="s">
        <v>171</v>
      </c>
      <c r="D15" s="103">
        <v>26617</v>
      </c>
      <c r="E15" s="15">
        <v>0.96</v>
      </c>
      <c r="F15" s="16">
        <v>0.4</v>
      </c>
      <c r="G15" s="17">
        <f t="shared" si="10"/>
        <v>6.4000000000000001E-2</v>
      </c>
      <c r="H15" s="66">
        <v>9.1000000000000004E-3</v>
      </c>
      <c r="I15" s="15">
        <v>0.51</v>
      </c>
      <c r="J15" s="160"/>
      <c r="L15" s="22">
        <f t="shared" si="11"/>
        <v>2476.019808</v>
      </c>
      <c r="M15" s="22">
        <f t="shared" si="12"/>
        <v>245.30227200000002</v>
      </c>
      <c r="N15" s="22">
        <f t="shared" si="13"/>
        <v>102.31148928</v>
      </c>
      <c r="O15" s="22">
        <f t="shared" si="14"/>
        <v>784.96727040000007</v>
      </c>
      <c r="P15" s="22">
        <f t="shared" si="15"/>
        <v>60.456789120000003</v>
      </c>
      <c r="Q15" s="22">
        <f t="shared" si="16"/>
        <v>162.76827840000001</v>
      </c>
      <c r="R15" s="8">
        <f t="shared" si="9"/>
        <v>1.2669307222001816E-2</v>
      </c>
      <c r="S15" s="9">
        <f t="shared" si="17"/>
        <v>1030.2695424000001</v>
      </c>
      <c r="T15" s="8">
        <f>S15/J56</f>
        <v>8.0192538020582918E-2</v>
      </c>
    </row>
    <row r="16" spans="1:20" ht="16.2" customHeight="1" x14ac:dyDescent="0.3">
      <c r="A16" s="122"/>
      <c r="B16" s="95" t="s">
        <v>104</v>
      </c>
      <c r="C16" s="47" t="s">
        <v>132</v>
      </c>
      <c r="D16" s="103">
        <v>3000</v>
      </c>
      <c r="E16" s="63">
        <v>0.96</v>
      </c>
      <c r="F16" s="64">
        <v>0.4</v>
      </c>
      <c r="G16" s="65">
        <f t="shared" si="10"/>
        <v>6.4000000000000001E-2</v>
      </c>
      <c r="H16" s="66">
        <v>9.2999999999999992E-3</v>
      </c>
      <c r="I16" s="63">
        <v>0.51</v>
      </c>
      <c r="J16" s="160"/>
      <c r="L16" s="19">
        <f t="shared" si="11"/>
        <v>279.072</v>
      </c>
      <c r="M16" s="10">
        <f t="shared" si="12"/>
        <v>27.648</v>
      </c>
      <c r="N16" s="10">
        <f t="shared" si="13"/>
        <v>11.78496</v>
      </c>
      <c r="O16" s="10">
        <f t="shared" si="14"/>
        <v>88.47359999999999</v>
      </c>
      <c r="P16" s="20">
        <f t="shared" si="15"/>
        <v>6.9638400000000003</v>
      </c>
      <c r="Q16" s="19">
        <f t="shared" si="16"/>
        <v>18.748799999999999</v>
      </c>
      <c r="R16" s="8">
        <f t="shared" si="9"/>
        <v>1.459340293936952E-3</v>
      </c>
      <c r="S16" s="9">
        <f t="shared" si="17"/>
        <v>116.12159999999999</v>
      </c>
      <c r="T16" s="8">
        <f>S16/J56</f>
        <v>9.0384947237385407E-3</v>
      </c>
    </row>
    <row r="17" spans="1:20" ht="16.2" customHeight="1" x14ac:dyDescent="0.3">
      <c r="A17" s="122"/>
      <c r="B17" s="95" t="s">
        <v>104</v>
      </c>
      <c r="C17" s="47" t="s">
        <v>172</v>
      </c>
      <c r="D17" s="103">
        <v>45750</v>
      </c>
      <c r="E17" s="63">
        <v>0.96</v>
      </c>
      <c r="F17" s="64">
        <v>0.4</v>
      </c>
      <c r="G17" s="65">
        <f t="shared" si="10"/>
        <v>6.4000000000000001E-2</v>
      </c>
      <c r="H17" s="66">
        <v>9.1999999999999998E-3</v>
      </c>
      <c r="I17" s="63">
        <v>0.51</v>
      </c>
      <c r="J17" s="160"/>
      <c r="L17" s="22">
        <f t="shared" si="11"/>
        <v>4255.848</v>
      </c>
      <c r="M17" s="22">
        <f t="shared" si="12"/>
        <v>421.63200000000001</v>
      </c>
      <c r="N17" s="22">
        <f t="shared" si="13"/>
        <v>177.78816</v>
      </c>
      <c r="O17" s="22">
        <f t="shared" si="14"/>
        <v>1349.2224000000001</v>
      </c>
      <c r="P17" s="22">
        <f t="shared" si="15"/>
        <v>105.05664000000002</v>
      </c>
      <c r="Q17" s="22">
        <f t="shared" si="16"/>
        <v>282.84480000000002</v>
      </c>
      <c r="R17" s="8">
        <f t="shared" si="9"/>
        <v>2.2015639057995095E-2</v>
      </c>
      <c r="S17" s="9">
        <f t="shared" si="17"/>
        <v>1770.8544000000002</v>
      </c>
      <c r="T17" s="8">
        <f>S17/J56</f>
        <v>0.13783704453701276</v>
      </c>
    </row>
    <row r="18" spans="1:20" ht="16.2" customHeight="1" x14ac:dyDescent="0.3">
      <c r="A18" s="122"/>
      <c r="B18" s="95" t="s">
        <v>104</v>
      </c>
      <c r="C18" s="47" t="s">
        <v>105</v>
      </c>
      <c r="D18" s="103">
        <v>37500</v>
      </c>
      <c r="E18" s="15">
        <v>0.96</v>
      </c>
      <c r="F18" s="16">
        <v>0.4</v>
      </c>
      <c r="G18" s="17">
        <f t="shared" si="10"/>
        <v>6.4000000000000001E-2</v>
      </c>
      <c r="H18" s="66">
        <v>8.2000000000000007E-3</v>
      </c>
      <c r="I18" s="15">
        <v>0.51</v>
      </c>
      <c r="J18" s="160"/>
      <c r="L18" s="19">
        <f t="shared" si="11"/>
        <v>3488.4</v>
      </c>
      <c r="M18" s="10">
        <f t="shared" si="12"/>
        <v>345.59999999999997</v>
      </c>
      <c r="N18" s="10">
        <f t="shared" si="13"/>
        <v>129.88800000000003</v>
      </c>
      <c r="O18" s="10">
        <f t="shared" si="14"/>
        <v>1105.92</v>
      </c>
      <c r="P18" s="20">
        <f t="shared" si="15"/>
        <v>76.75200000000001</v>
      </c>
      <c r="Q18" s="19">
        <f t="shared" si="16"/>
        <v>206.64000000000004</v>
      </c>
      <c r="R18" s="8">
        <f t="shared" si="9"/>
        <v>1.608412689554168E-2</v>
      </c>
      <c r="S18" s="9">
        <f t="shared" si="17"/>
        <v>1451.52</v>
      </c>
      <c r="T18" s="8">
        <f>S18/J56</f>
        <v>0.11298118404673176</v>
      </c>
    </row>
    <row r="19" spans="1:20" ht="16.2" customHeight="1" thickBot="1" x14ac:dyDescent="0.35">
      <c r="A19" s="122"/>
      <c r="B19" s="95" t="s">
        <v>104</v>
      </c>
      <c r="C19" s="47" t="s">
        <v>173</v>
      </c>
      <c r="D19" s="103">
        <v>17000</v>
      </c>
      <c r="E19" s="15">
        <v>0.96</v>
      </c>
      <c r="F19" s="16">
        <v>0.4</v>
      </c>
      <c r="G19" s="17">
        <f t="shared" si="10"/>
        <v>6.4000000000000001E-2</v>
      </c>
      <c r="H19" s="66">
        <v>1.04E-2</v>
      </c>
      <c r="I19" s="15">
        <v>0.51</v>
      </c>
      <c r="J19" s="160"/>
      <c r="L19" s="22">
        <f t="shared" si="11"/>
        <v>1581.4080000000001</v>
      </c>
      <c r="M19" s="22">
        <f t="shared" si="12"/>
        <v>156.672</v>
      </c>
      <c r="N19" s="22">
        <f t="shared" si="13"/>
        <v>74.680319999999995</v>
      </c>
      <c r="O19" s="22">
        <f t="shared" si="14"/>
        <v>501.35039999999998</v>
      </c>
      <c r="P19" s="22">
        <f t="shared" si="15"/>
        <v>44.129279999999994</v>
      </c>
      <c r="Q19" s="22">
        <f t="shared" si="16"/>
        <v>118.80959999999999</v>
      </c>
      <c r="R19" s="8">
        <f t="shared" si="9"/>
        <v>9.2477191386398944E-3</v>
      </c>
      <c r="S19" s="9">
        <f t="shared" si="17"/>
        <v>658.02239999999995</v>
      </c>
      <c r="T19" s="8">
        <f>S19/J56</f>
        <v>5.1218136767851731E-2</v>
      </c>
    </row>
    <row r="20" spans="1:20" ht="16.2" customHeight="1" x14ac:dyDescent="0.3">
      <c r="A20" s="122"/>
      <c r="B20" s="95" t="s">
        <v>104</v>
      </c>
      <c r="C20" s="47" t="s">
        <v>174</v>
      </c>
      <c r="D20" s="103">
        <v>53000</v>
      </c>
      <c r="E20" s="70">
        <v>0.96</v>
      </c>
      <c r="F20" s="71">
        <v>0.4</v>
      </c>
      <c r="G20" s="72">
        <f t="shared" si="10"/>
        <v>6.4000000000000001E-2</v>
      </c>
      <c r="H20" s="66">
        <v>1.0500000000000001E-2</v>
      </c>
      <c r="I20" s="70">
        <v>0.51</v>
      </c>
      <c r="J20" s="160"/>
      <c r="L20" s="19">
        <f t="shared" si="11"/>
        <v>4930.2719999999999</v>
      </c>
      <c r="M20" s="10">
        <f t="shared" si="12"/>
        <v>488.44799999999998</v>
      </c>
      <c r="N20" s="10">
        <f t="shared" si="13"/>
        <v>235.06560000000002</v>
      </c>
      <c r="O20" s="10">
        <f t="shared" si="14"/>
        <v>1563.0336</v>
      </c>
      <c r="P20" s="20">
        <f t="shared" si="15"/>
        <v>138.9024</v>
      </c>
      <c r="Q20" s="19">
        <f t="shared" si="16"/>
        <v>373.96800000000002</v>
      </c>
      <c r="R20" s="8">
        <f t="shared" si="9"/>
        <v>2.9108346723151032E-2</v>
      </c>
      <c r="S20" s="9">
        <f t="shared" si="17"/>
        <v>2051.4816000000001</v>
      </c>
      <c r="T20" s="8">
        <f>S20/J56</f>
        <v>0.15968007345271423</v>
      </c>
    </row>
    <row r="21" spans="1:20" ht="16.2" customHeight="1" x14ac:dyDescent="0.3">
      <c r="A21" s="122"/>
      <c r="B21" s="95" t="s">
        <v>104</v>
      </c>
      <c r="C21" s="47" t="s">
        <v>133</v>
      </c>
      <c r="D21" s="103">
        <v>34500</v>
      </c>
      <c r="E21" s="15">
        <v>0.96</v>
      </c>
      <c r="F21" s="16">
        <v>0.4</v>
      </c>
      <c r="G21" s="17">
        <f t="shared" si="10"/>
        <v>6.4000000000000001E-2</v>
      </c>
      <c r="H21" s="66">
        <v>9.4000000000000004E-3</v>
      </c>
      <c r="I21" s="15">
        <v>0.51</v>
      </c>
      <c r="J21" s="160"/>
      <c r="L21" s="22">
        <f t="shared" si="11"/>
        <v>3209.328</v>
      </c>
      <c r="M21" s="22">
        <f t="shared" si="12"/>
        <v>317.95199999999994</v>
      </c>
      <c r="N21" s="22">
        <f t="shared" si="13"/>
        <v>136.98432000000003</v>
      </c>
      <c r="O21" s="22">
        <f t="shared" si="14"/>
        <v>1017.4463999999999</v>
      </c>
      <c r="P21" s="22">
        <f t="shared" si="15"/>
        <v>80.945280000000011</v>
      </c>
      <c r="Q21" s="22">
        <f t="shared" si="16"/>
        <v>217.92960000000005</v>
      </c>
      <c r="R21" s="8">
        <f t="shared" si="9"/>
        <v>1.696286943812737E-2</v>
      </c>
      <c r="S21" s="9">
        <f t="shared" si="17"/>
        <v>1335.3983999999998</v>
      </c>
      <c r="T21" s="8">
        <f>S21/J56</f>
        <v>0.10394268932299321</v>
      </c>
    </row>
    <row r="22" spans="1:20" ht="16.2" customHeight="1" x14ac:dyDescent="0.3">
      <c r="A22" s="122"/>
      <c r="B22" s="95" t="s">
        <v>104</v>
      </c>
      <c r="C22" s="47" t="s">
        <v>175</v>
      </c>
      <c r="D22" s="103">
        <v>6750</v>
      </c>
      <c r="E22" s="63">
        <v>0.96</v>
      </c>
      <c r="F22" s="64">
        <v>0.4</v>
      </c>
      <c r="G22" s="65">
        <f t="shared" si="10"/>
        <v>6.4000000000000001E-2</v>
      </c>
      <c r="H22" s="66">
        <v>1.04E-2</v>
      </c>
      <c r="I22" s="63">
        <v>0.51</v>
      </c>
      <c r="J22" s="160"/>
      <c r="L22" s="19">
        <f t="shared" si="11"/>
        <v>627.91200000000003</v>
      </c>
      <c r="M22" s="10">
        <f t="shared" si="12"/>
        <v>62.207999999999998</v>
      </c>
      <c r="N22" s="10">
        <f t="shared" si="13"/>
        <v>29.652479999999997</v>
      </c>
      <c r="O22" s="10">
        <f t="shared" si="14"/>
        <v>199.06560000000002</v>
      </c>
      <c r="P22" s="20">
        <f t="shared" si="15"/>
        <v>17.521919999999998</v>
      </c>
      <c r="Q22" s="19">
        <f t="shared" si="16"/>
        <v>47.174399999999991</v>
      </c>
      <c r="R22" s="8">
        <f t="shared" si="9"/>
        <v>3.6718884815187818E-3</v>
      </c>
      <c r="S22" s="9">
        <f t="shared" si="17"/>
        <v>261.27359999999999</v>
      </c>
      <c r="T22" s="8">
        <f>S22/J56</f>
        <v>2.0336613128411715E-2</v>
      </c>
    </row>
    <row r="23" spans="1:20" ht="16.2" customHeight="1" x14ac:dyDescent="0.3">
      <c r="A23" s="122"/>
      <c r="B23" s="95" t="s">
        <v>104</v>
      </c>
      <c r="C23" s="47" t="s">
        <v>176</v>
      </c>
      <c r="D23" s="103">
        <v>90000</v>
      </c>
      <c r="E23" s="63">
        <v>0.96</v>
      </c>
      <c r="F23" s="64">
        <v>0.4</v>
      </c>
      <c r="G23" s="65">
        <f t="shared" si="10"/>
        <v>6.4000000000000001E-2</v>
      </c>
      <c r="H23" s="66">
        <v>1.04E-2</v>
      </c>
      <c r="I23" s="63">
        <v>0.51</v>
      </c>
      <c r="J23" s="160"/>
      <c r="L23" s="22">
        <f t="shared" si="11"/>
        <v>8372.16</v>
      </c>
      <c r="M23" s="22">
        <f t="shared" si="12"/>
        <v>829.44</v>
      </c>
      <c r="N23" s="22">
        <f t="shared" si="13"/>
        <v>395.3664</v>
      </c>
      <c r="O23" s="22">
        <f t="shared" si="14"/>
        <v>2654.2080000000001</v>
      </c>
      <c r="P23" s="22">
        <f t="shared" si="15"/>
        <v>233.62559999999999</v>
      </c>
      <c r="Q23" s="22">
        <f t="shared" si="16"/>
        <v>628.99199999999996</v>
      </c>
      <c r="R23" s="8">
        <f t="shared" si="9"/>
        <v>4.8958513086917094E-2</v>
      </c>
      <c r="S23" s="9">
        <f t="shared" si="17"/>
        <v>3483.6480000000001</v>
      </c>
      <c r="T23" s="8">
        <f>S23/J56</f>
        <v>0.27115484171215626</v>
      </c>
    </row>
    <row r="24" spans="1:20" ht="16.2" customHeight="1" x14ac:dyDescent="0.3">
      <c r="A24" s="122"/>
      <c r="B24" s="95" t="s">
        <v>104</v>
      </c>
      <c r="C24" s="47" t="s">
        <v>134</v>
      </c>
      <c r="D24" s="103">
        <v>8365</v>
      </c>
      <c r="E24" s="15">
        <v>0.96</v>
      </c>
      <c r="F24" s="16">
        <v>0.4</v>
      </c>
      <c r="G24" s="17">
        <f t="shared" si="10"/>
        <v>6.4000000000000001E-2</v>
      </c>
      <c r="H24" s="66">
        <v>1.0500000000000001E-2</v>
      </c>
      <c r="I24" s="15">
        <v>0.51</v>
      </c>
      <c r="J24" s="160"/>
      <c r="L24" s="19">
        <f t="shared" si="11"/>
        <v>778.14576</v>
      </c>
      <c r="M24" s="10">
        <f t="shared" si="12"/>
        <v>77.091840000000005</v>
      </c>
      <c r="N24" s="10">
        <f t="shared" si="13"/>
        <v>37.100448</v>
      </c>
      <c r="O24" s="10">
        <f t="shared" si="14"/>
        <v>246.69388799999999</v>
      </c>
      <c r="P24" s="20">
        <f t="shared" si="15"/>
        <v>21.922992000000001</v>
      </c>
      <c r="Q24" s="19">
        <f t="shared" si="16"/>
        <v>59.023440000000001</v>
      </c>
      <c r="R24" s="8">
        <f t="shared" si="9"/>
        <v>4.594175855455818E-3</v>
      </c>
      <c r="S24" s="9">
        <f t="shared" si="17"/>
        <v>323.78572800000001</v>
      </c>
      <c r="T24" s="8">
        <f>S24/J56</f>
        <v>2.5202336121357631E-2</v>
      </c>
    </row>
    <row r="25" spans="1:20" ht="16.2" customHeight="1" x14ac:dyDescent="0.3">
      <c r="A25" s="122"/>
      <c r="B25" s="95" t="s">
        <v>104</v>
      </c>
      <c r="C25" s="47" t="s">
        <v>129</v>
      </c>
      <c r="D25" s="103">
        <v>113160</v>
      </c>
      <c r="E25" s="15">
        <v>0.96</v>
      </c>
      <c r="F25" s="16">
        <v>0.4</v>
      </c>
      <c r="G25" s="17">
        <f t="shared" si="10"/>
        <v>6.4000000000000001E-2</v>
      </c>
      <c r="H25" s="66">
        <v>1.03E-2</v>
      </c>
      <c r="I25" s="15">
        <v>0.51</v>
      </c>
      <c r="J25" s="160"/>
      <c r="L25" s="19">
        <f t="shared" ref="L25" si="18">D25*E25*I25*0.19</f>
        <v>10526.59584</v>
      </c>
      <c r="M25" s="10">
        <f t="shared" ref="M25" si="19">D25*E25*G25*0.15</f>
        <v>1042.8825599999998</v>
      </c>
      <c r="N25" s="10">
        <f t="shared" ref="N25" si="20">D25*E25*H25*0.44</f>
        <v>492.32747519999998</v>
      </c>
      <c r="O25" s="10">
        <f t="shared" ref="O25" si="21">D25*E25*G25*0.48</f>
        <v>3337.2241919999997</v>
      </c>
      <c r="P25" s="20">
        <f t="shared" ref="P25" si="22">D25*E25*H25*0.26</f>
        <v>290.92078079999999</v>
      </c>
      <c r="Q25" s="19">
        <f t="shared" ref="Q25" si="23">N25+P25</f>
        <v>783.24825599999997</v>
      </c>
      <c r="R25" s="8">
        <f t="shared" si="9"/>
        <v>6.0965274584861159E-2</v>
      </c>
      <c r="S25" s="9">
        <f t="shared" ref="S25" si="24">M25+O25</f>
        <v>4380.1067519999997</v>
      </c>
      <c r="T25" s="8">
        <f>S25/J56</f>
        <v>0.34093202097941772</v>
      </c>
    </row>
    <row r="26" spans="1:20" ht="15" thickBot="1" x14ac:dyDescent="0.35">
      <c r="A26" s="122"/>
      <c r="B26" s="95" t="s">
        <v>104</v>
      </c>
      <c r="C26" s="47" t="s">
        <v>177</v>
      </c>
      <c r="D26" s="103">
        <v>7500</v>
      </c>
      <c r="E26" s="63">
        <v>0.96</v>
      </c>
      <c r="F26" s="64">
        <v>0.4</v>
      </c>
      <c r="G26" s="65">
        <f t="shared" si="1"/>
        <v>6.4000000000000001E-2</v>
      </c>
      <c r="H26" s="66">
        <v>1.03E-2</v>
      </c>
      <c r="I26" s="63">
        <v>0.51</v>
      </c>
      <c r="J26" s="160"/>
      <c r="K26" s="4"/>
      <c r="L26" s="19">
        <f t="shared" si="2"/>
        <v>697.68000000000006</v>
      </c>
      <c r="M26" s="10">
        <f t="shared" si="3"/>
        <v>69.12</v>
      </c>
      <c r="N26" s="10">
        <f t="shared" si="4"/>
        <v>32.630400000000002</v>
      </c>
      <c r="O26" s="10">
        <f t="shared" si="5"/>
        <v>221.184</v>
      </c>
      <c r="P26" s="20">
        <f t="shared" si="6"/>
        <v>19.281600000000001</v>
      </c>
      <c r="Q26" s="19">
        <f t="shared" si="7"/>
        <v>51.912000000000006</v>
      </c>
      <c r="R26" s="8">
        <f t="shared" ref="R26:R55" si="25">Q26/$J$56</f>
        <v>4.0406465127824209E-3</v>
      </c>
      <c r="S26" s="9">
        <f t="shared" si="8"/>
        <v>290.30399999999997</v>
      </c>
      <c r="T26" s="8">
        <f>S26/J56</f>
        <v>2.2596236809346349E-2</v>
      </c>
    </row>
    <row r="27" spans="1:20" x14ac:dyDescent="0.3">
      <c r="A27" s="156" t="s">
        <v>120</v>
      </c>
      <c r="B27" s="81" t="s">
        <v>104</v>
      </c>
      <c r="C27" s="57" t="s">
        <v>163</v>
      </c>
      <c r="D27" s="58">
        <v>561046</v>
      </c>
      <c r="E27" s="41">
        <v>0.96</v>
      </c>
      <c r="F27" s="42">
        <v>0.4</v>
      </c>
      <c r="G27" s="43">
        <f>F27/6.25</f>
        <v>6.4000000000000001E-2</v>
      </c>
      <c r="H27" s="44">
        <v>7.7000000000000002E-3</v>
      </c>
      <c r="I27" s="41">
        <v>0.51</v>
      </c>
      <c r="J27" s="161">
        <v>3670135</v>
      </c>
      <c r="L27" s="19">
        <f t="shared" si="2"/>
        <v>52190.743104000001</v>
      </c>
      <c r="M27" s="10">
        <f t="shared" si="3"/>
        <v>5170.5999360000005</v>
      </c>
      <c r="N27" s="10">
        <f t="shared" si="4"/>
        <v>1824.79089408</v>
      </c>
      <c r="O27" s="10">
        <f t="shared" si="5"/>
        <v>16545.919795200003</v>
      </c>
      <c r="P27" s="20">
        <f t="shared" si="6"/>
        <v>1078.2855283200001</v>
      </c>
      <c r="Q27" s="19">
        <f t="shared" si="7"/>
        <v>2903.0764224000004</v>
      </c>
      <c r="R27" s="8">
        <f t="shared" si="25"/>
        <v>0.22596520308428547</v>
      </c>
      <c r="S27" s="9">
        <f t="shared" si="8"/>
        <v>21716.519731200002</v>
      </c>
      <c r="T27" s="8">
        <f>S27/J56</f>
        <v>1.690337103591538</v>
      </c>
    </row>
    <row r="28" spans="1:20" ht="16.2" customHeight="1" x14ac:dyDescent="0.3">
      <c r="A28" s="157"/>
      <c r="B28" s="95" t="s">
        <v>104</v>
      </c>
      <c r="C28" s="47" t="s">
        <v>167</v>
      </c>
      <c r="D28" s="23">
        <v>946380</v>
      </c>
      <c r="E28" s="15">
        <v>0.96</v>
      </c>
      <c r="F28" s="16">
        <v>0.4</v>
      </c>
      <c r="G28" s="17">
        <f>F28/6.25</f>
        <v>6.4000000000000001E-2</v>
      </c>
      <c r="H28" s="18">
        <v>8.0000000000000002E-3</v>
      </c>
      <c r="I28" s="15">
        <v>0.51</v>
      </c>
      <c r="J28" s="162"/>
      <c r="L28" s="22">
        <f t="shared" si="2"/>
        <v>88036.053119999997</v>
      </c>
      <c r="M28" s="22">
        <f t="shared" si="3"/>
        <v>8721.8380799999995</v>
      </c>
      <c r="N28" s="22">
        <f>D28*E28*H28*0.44</f>
        <v>3198.0072959999998</v>
      </c>
      <c r="O28" s="22">
        <f>D28*E28*G28*0.48</f>
        <v>27909.881855999996</v>
      </c>
      <c r="P28" s="22">
        <f>D28*E28*H28*0.26</f>
        <v>1889.7315839999999</v>
      </c>
      <c r="Q28" s="22">
        <f>N28+P28</f>
        <v>5087.7388799999999</v>
      </c>
      <c r="R28" s="8">
        <f t="shared" si="25"/>
        <v>0.39601160354868892</v>
      </c>
      <c r="S28" s="9">
        <f t="shared" si="8"/>
        <v>36631.719935999994</v>
      </c>
      <c r="T28" s="8">
        <f>S28/J56</f>
        <v>2.8512835455505599</v>
      </c>
    </row>
    <row r="29" spans="1:20" ht="16.2" customHeight="1" x14ac:dyDescent="0.3">
      <c r="A29" s="157"/>
      <c r="B29" s="95" t="s">
        <v>104</v>
      </c>
      <c r="C29" s="47" t="s">
        <v>168</v>
      </c>
      <c r="D29" s="23">
        <v>824250</v>
      </c>
      <c r="E29" s="15">
        <v>0.96</v>
      </c>
      <c r="F29" s="16">
        <v>0.4</v>
      </c>
      <c r="G29" s="17">
        <f t="shared" ref="G29:G34" si="26">F29/6.25</f>
        <v>6.4000000000000001E-2</v>
      </c>
      <c r="H29" s="18">
        <v>8.0000000000000002E-3</v>
      </c>
      <c r="I29" s="15">
        <v>0.51</v>
      </c>
      <c r="J29" s="162"/>
      <c r="L29" s="19">
        <f t="shared" si="2"/>
        <v>76675.031999999992</v>
      </c>
      <c r="M29" s="10">
        <f t="shared" si="3"/>
        <v>7596.2879999999996</v>
      </c>
      <c r="N29" s="10">
        <f t="shared" ref="N29:N55" si="27">D29*E29*H29*0.44</f>
        <v>2785.3056000000001</v>
      </c>
      <c r="O29" s="10">
        <f t="shared" ref="O29:O55" si="28">D29*E29*G29*0.48</f>
        <v>24308.121599999999</v>
      </c>
      <c r="P29" s="20">
        <f t="shared" ref="P29:P55" si="29">D29*E29*H29*0.26</f>
        <v>1645.8624</v>
      </c>
      <c r="Q29" s="19">
        <f t="shared" ref="Q29:Q55" si="30">N29+P29</f>
        <v>4431.1679999999997</v>
      </c>
      <c r="R29" s="8">
        <f t="shared" si="25"/>
        <v>0.3449064479648839</v>
      </c>
      <c r="S29" s="9">
        <f t="shared" si="8"/>
        <v>31904.409599999999</v>
      </c>
      <c r="T29" s="8">
        <f>S29/J56</f>
        <v>2.4833264253471641</v>
      </c>
    </row>
    <row r="30" spans="1:20" ht="16.2" customHeight="1" x14ac:dyDescent="0.3">
      <c r="A30" s="157"/>
      <c r="B30" s="95" t="s">
        <v>104</v>
      </c>
      <c r="C30" s="47" t="s">
        <v>138</v>
      </c>
      <c r="D30" s="23">
        <v>653250</v>
      </c>
      <c r="E30" s="15">
        <v>0.96</v>
      </c>
      <c r="F30" s="16">
        <v>0.4</v>
      </c>
      <c r="G30" s="17">
        <f t="shared" si="26"/>
        <v>6.4000000000000001E-2</v>
      </c>
      <c r="H30" s="18">
        <v>7.7000000000000002E-3</v>
      </c>
      <c r="I30" s="15">
        <v>0.51</v>
      </c>
      <c r="J30" s="162"/>
      <c r="L30" s="22">
        <f t="shared" ref="L30:L55" si="31">D30*E30*I30*0.19</f>
        <v>60767.928</v>
      </c>
      <c r="M30" s="22">
        <f t="shared" ref="M30:M55" si="32">D30*E30*G30*0.15</f>
        <v>6020.3519999999999</v>
      </c>
      <c r="N30" s="22">
        <f t="shared" si="27"/>
        <v>2124.6825600000002</v>
      </c>
      <c r="O30" s="22">
        <f t="shared" si="28"/>
        <v>19265.126400000001</v>
      </c>
      <c r="P30" s="22">
        <f t="shared" si="29"/>
        <v>1255.4942400000002</v>
      </c>
      <c r="Q30" s="22">
        <f t="shared" si="30"/>
        <v>3380.1768000000002</v>
      </c>
      <c r="R30" s="8">
        <f t="shared" si="25"/>
        <v>0.26310100939104719</v>
      </c>
      <c r="S30" s="9">
        <f t="shared" si="8"/>
        <v>25285.4784</v>
      </c>
      <c r="T30" s="8">
        <f>S30/J56</f>
        <v>1.9681322260940672</v>
      </c>
    </row>
    <row r="31" spans="1:20" ht="16.2" customHeight="1" x14ac:dyDescent="0.3">
      <c r="A31" s="157"/>
      <c r="B31" s="95" t="s">
        <v>104</v>
      </c>
      <c r="C31" s="47" t="s">
        <v>114</v>
      </c>
      <c r="D31" s="23">
        <v>12000</v>
      </c>
      <c r="E31" s="15">
        <v>0.96</v>
      </c>
      <c r="F31" s="16">
        <v>0.4</v>
      </c>
      <c r="G31" s="17">
        <f t="shared" si="26"/>
        <v>6.4000000000000001E-2</v>
      </c>
      <c r="H31" s="18">
        <v>7.3000000000000001E-3</v>
      </c>
      <c r="I31" s="15">
        <v>0.51</v>
      </c>
      <c r="J31" s="162"/>
      <c r="L31" s="19">
        <f t="shared" si="31"/>
        <v>1116.288</v>
      </c>
      <c r="M31" s="10">
        <f t="shared" si="32"/>
        <v>110.592</v>
      </c>
      <c r="N31" s="10">
        <f t="shared" si="27"/>
        <v>37.00224</v>
      </c>
      <c r="O31" s="10">
        <f t="shared" si="28"/>
        <v>353.89439999999996</v>
      </c>
      <c r="P31" s="20">
        <f t="shared" si="29"/>
        <v>21.86496</v>
      </c>
      <c r="Q31" s="19">
        <f t="shared" si="30"/>
        <v>58.867199999999997</v>
      </c>
      <c r="R31" s="8">
        <f t="shared" si="25"/>
        <v>4.5820146863396766E-3</v>
      </c>
      <c r="S31" s="9">
        <f t="shared" si="8"/>
        <v>464.48639999999995</v>
      </c>
      <c r="T31" s="8">
        <f>S31/J56</f>
        <v>3.6153978894954163E-2</v>
      </c>
    </row>
    <row r="32" spans="1:20" ht="16.2" customHeight="1" x14ac:dyDescent="0.3">
      <c r="A32" s="157"/>
      <c r="B32" s="95" t="s">
        <v>104</v>
      </c>
      <c r="C32" s="47" t="s">
        <v>140</v>
      </c>
      <c r="D32" s="23">
        <v>50250</v>
      </c>
      <c r="E32" s="15">
        <v>0.96</v>
      </c>
      <c r="F32" s="16">
        <v>0.4</v>
      </c>
      <c r="G32" s="17">
        <f t="shared" si="26"/>
        <v>6.4000000000000001E-2</v>
      </c>
      <c r="H32" s="18">
        <v>7.7000000000000002E-3</v>
      </c>
      <c r="I32" s="15">
        <v>0.51</v>
      </c>
      <c r="J32" s="162"/>
      <c r="L32" s="22">
        <f t="shared" si="31"/>
        <v>4674.4560000000001</v>
      </c>
      <c r="M32" s="22">
        <f t="shared" si="32"/>
        <v>463.10399999999998</v>
      </c>
      <c r="N32" s="22">
        <f t="shared" si="27"/>
        <v>163.43712000000002</v>
      </c>
      <c r="O32" s="22">
        <f t="shared" si="28"/>
        <v>1481.9328</v>
      </c>
      <c r="P32" s="22">
        <f t="shared" si="29"/>
        <v>96.576480000000018</v>
      </c>
      <c r="Q32" s="22">
        <f t="shared" si="30"/>
        <v>260.01360000000005</v>
      </c>
      <c r="R32" s="8">
        <f t="shared" si="25"/>
        <v>2.0238539183926711E-2</v>
      </c>
      <c r="S32" s="9">
        <f t="shared" si="8"/>
        <v>1945.0368000000001</v>
      </c>
      <c r="T32" s="8">
        <f>S32/J56</f>
        <v>0.15139478662262057</v>
      </c>
    </row>
    <row r="33" spans="1:20" ht="16.2" customHeight="1" x14ac:dyDescent="0.3">
      <c r="A33" s="157"/>
      <c r="B33" s="95" t="s">
        <v>104</v>
      </c>
      <c r="C33" s="47" t="s">
        <v>115</v>
      </c>
      <c r="D33" s="23">
        <v>40941</v>
      </c>
      <c r="E33" s="63">
        <v>0.96</v>
      </c>
      <c r="F33" s="64">
        <v>0.4</v>
      </c>
      <c r="G33" s="65">
        <f t="shared" si="26"/>
        <v>6.4000000000000001E-2</v>
      </c>
      <c r="H33" s="18">
        <v>7.7000000000000002E-3</v>
      </c>
      <c r="I33" s="15">
        <v>0.51</v>
      </c>
      <c r="J33" s="162"/>
      <c r="L33" s="19">
        <f t="shared" si="31"/>
        <v>3808.4955839999998</v>
      </c>
      <c r="M33" s="10">
        <f t="shared" si="32"/>
        <v>377.31225599999999</v>
      </c>
      <c r="N33" s="10">
        <f t="shared" si="27"/>
        <v>133.15978368</v>
      </c>
      <c r="O33" s="10">
        <f t="shared" si="28"/>
        <v>1207.3992191999998</v>
      </c>
      <c r="P33" s="20">
        <f t="shared" si="29"/>
        <v>78.685326720000006</v>
      </c>
      <c r="Q33" s="19">
        <f t="shared" si="30"/>
        <v>211.84511040000001</v>
      </c>
      <c r="R33" s="8">
        <f t="shared" si="25"/>
        <v>1.6489274283167033E-2</v>
      </c>
      <c r="S33" s="9">
        <f t="shared" si="8"/>
        <v>1584.7114751999998</v>
      </c>
      <c r="T33" s="8">
        <f>S33/J56</f>
        <v>0.12334833749485985</v>
      </c>
    </row>
    <row r="34" spans="1:20" ht="16.2" customHeight="1" x14ac:dyDescent="0.3">
      <c r="A34" s="157"/>
      <c r="B34" s="95" t="s">
        <v>104</v>
      </c>
      <c r="C34" s="47" t="s">
        <v>178</v>
      </c>
      <c r="D34" s="83">
        <v>143245</v>
      </c>
      <c r="E34" s="15">
        <v>0.96</v>
      </c>
      <c r="F34" s="16">
        <v>0.4</v>
      </c>
      <c r="G34" s="17">
        <f t="shared" si="26"/>
        <v>6.4000000000000001E-2</v>
      </c>
      <c r="H34" s="114">
        <v>9.1000000000000004E-3</v>
      </c>
      <c r="I34" s="15">
        <v>0.51</v>
      </c>
      <c r="J34" s="162"/>
      <c r="L34" s="22">
        <f t="shared" si="31"/>
        <v>13325.222879999999</v>
      </c>
      <c r="M34" s="22">
        <f t="shared" si="32"/>
        <v>1320.1459199999999</v>
      </c>
      <c r="N34" s="22">
        <f t="shared" si="27"/>
        <v>550.61086079999995</v>
      </c>
      <c r="O34" s="22">
        <f t="shared" si="28"/>
        <v>4224.4669439999998</v>
      </c>
      <c r="P34" s="22">
        <f t="shared" si="29"/>
        <v>325.36096319999996</v>
      </c>
      <c r="Q34" s="22">
        <f t="shared" si="30"/>
        <v>875.97182399999997</v>
      </c>
      <c r="R34" s="8">
        <f t="shared" si="25"/>
        <v>6.8182549236038989E-2</v>
      </c>
      <c r="S34" s="9">
        <f t="shared" si="8"/>
        <v>5544.6128639999997</v>
      </c>
      <c r="T34" s="8">
        <f>S34/J56</f>
        <v>0.4315730589006424</v>
      </c>
    </row>
    <row r="35" spans="1:20" ht="16.2" customHeight="1" x14ac:dyDescent="0.3">
      <c r="A35" s="157"/>
      <c r="B35" s="95" t="s">
        <v>104</v>
      </c>
      <c r="C35" s="47" t="s">
        <v>171</v>
      </c>
      <c r="D35" s="62">
        <v>950250</v>
      </c>
      <c r="E35" s="75">
        <v>0.96</v>
      </c>
      <c r="F35" s="76">
        <v>0.4</v>
      </c>
      <c r="G35" s="77">
        <f>F35/6.25</f>
        <v>6.4000000000000001E-2</v>
      </c>
      <c r="H35" s="66">
        <v>9.1000000000000004E-3</v>
      </c>
      <c r="I35" s="75">
        <v>0.51</v>
      </c>
      <c r="J35" s="162"/>
      <c r="L35" s="19">
        <f t="shared" ref="L35:L37" si="33">D35*E35*I35*0.19</f>
        <v>88396.056000000011</v>
      </c>
      <c r="M35" s="10">
        <f t="shared" ref="M35:M37" si="34">D35*E35*G35*0.15</f>
        <v>8757.503999999999</v>
      </c>
      <c r="N35" s="10">
        <f t="shared" ref="N35:N37" si="35">D35*E35*H35*0.44</f>
        <v>3652.60896</v>
      </c>
      <c r="O35" s="10">
        <f t="shared" ref="O35:O37" si="36">D35*E35*G35*0.48</f>
        <v>28024.0128</v>
      </c>
      <c r="P35" s="20">
        <f t="shared" ref="P35:P37" si="37">D35*E35*H35*0.26</f>
        <v>2158.3598400000001</v>
      </c>
      <c r="Q35" s="19">
        <f t="shared" ref="Q35:Q37" si="38">N35+P35</f>
        <v>5810.9688000000006</v>
      </c>
      <c r="R35" s="8">
        <f t="shared" si="25"/>
        <v>0.45230526309152891</v>
      </c>
      <c r="S35" s="9">
        <f t="shared" ref="S35:S37" si="39">M35+O35</f>
        <v>36781.516799999998</v>
      </c>
      <c r="T35" s="8">
        <f>S35/J56</f>
        <v>2.8629432037441829</v>
      </c>
    </row>
    <row r="36" spans="1:20" ht="16.2" customHeight="1" x14ac:dyDescent="0.3">
      <c r="A36" s="157"/>
      <c r="B36" s="95" t="s">
        <v>104</v>
      </c>
      <c r="C36" s="47" t="s">
        <v>179</v>
      </c>
      <c r="D36" s="62">
        <v>86975.4</v>
      </c>
      <c r="E36" s="15">
        <v>0.96</v>
      </c>
      <c r="F36" s="16">
        <v>0.4</v>
      </c>
      <c r="G36" s="17">
        <f>F36/6.25</f>
        <v>6.4000000000000001E-2</v>
      </c>
      <c r="H36" s="66">
        <v>9.1999999999999998E-3</v>
      </c>
      <c r="I36" s="15">
        <v>0.51</v>
      </c>
      <c r="J36" s="162"/>
      <c r="L36" s="22">
        <f t="shared" si="33"/>
        <v>8090.7996095999997</v>
      </c>
      <c r="M36" s="22">
        <f t="shared" si="34"/>
        <v>801.56528639999988</v>
      </c>
      <c r="N36" s="22">
        <f t="shared" si="35"/>
        <v>337.99336243199997</v>
      </c>
      <c r="O36" s="22">
        <f t="shared" si="36"/>
        <v>2565.0089164799997</v>
      </c>
      <c r="P36" s="22">
        <f t="shared" si="37"/>
        <v>199.72335052799997</v>
      </c>
      <c r="Q36" s="22">
        <f t="shared" si="38"/>
        <v>537.71671296</v>
      </c>
      <c r="R36" s="8">
        <f t="shared" si="25"/>
        <v>4.1853967504366041E-2</v>
      </c>
      <c r="S36" s="9">
        <f t="shared" si="39"/>
        <v>3366.5742028799996</v>
      </c>
      <c r="T36" s="8">
        <f>S36/J56</f>
        <v>0.26204223133168297</v>
      </c>
    </row>
    <row r="37" spans="1:20" ht="16.2" customHeight="1" thickBot="1" x14ac:dyDescent="0.35">
      <c r="A37" s="157"/>
      <c r="B37" s="95" t="s">
        <v>104</v>
      </c>
      <c r="C37" s="47" t="s">
        <v>180</v>
      </c>
      <c r="D37" s="62">
        <v>46581</v>
      </c>
      <c r="E37" s="63">
        <v>0.96</v>
      </c>
      <c r="F37" s="64">
        <v>0.4</v>
      </c>
      <c r="G37" s="65">
        <f t="shared" ref="G37" si="40">F37/6.25</f>
        <v>6.4000000000000001E-2</v>
      </c>
      <c r="H37" s="66">
        <v>9.2999999999999992E-3</v>
      </c>
      <c r="I37" s="63">
        <v>0.51</v>
      </c>
      <c r="J37" s="162"/>
      <c r="L37" s="19">
        <f t="shared" si="33"/>
        <v>4333.1509439999991</v>
      </c>
      <c r="M37" s="10">
        <f t="shared" si="34"/>
        <v>429.29049599999996</v>
      </c>
      <c r="N37" s="10">
        <f t="shared" si="35"/>
        <v>182.98507391999996</v>
      </c>
      <c r="O37" s="10">
        <f t="shared" si="36"/>
        <v>1373.7295872</v>
      </c>
      <c r="P37" s="20">
        <f t="shared" si="37"/>
        <v>108.12754367999999</v>
      </c>
      <c r="Q37" s="19">
        <f t="shared" si="38"/>
        <v>291.11261759999996</v>
      </c>
      <c r="R37" s="8">
        <f t="shared" si="25"/>
        <v>2.265917674395905E-2</v>
      </c>
      <c r="S37" s="9">
        <f t="shared" si="39"/>
        <v>1803.0200832</v>
      </c>
      <c r="T37" s="8">
        <f>S37/J56</f>
        <v>0.14034070757548833</v>
      </c>
    </row>
    <row r="38" spans="1:20" x14ac:dyDescent="0.3">
      <c r="A38" s="156" t="s">
        <v>123</v>
      </c>
      <c r="B38" s="81" t="s">
        <v>104</v>
      </c>
      <c r="C38" s="57" t="s">
        <v>163</v>
      </c>
      <c r="D38" s="69">
        <v>759435</v>
      </c>
      <c r="E38" s="70">
        <v>0.96</v>
      </c>
      <c r="F38" s="71">
        <v>0.4</v>
      </c>
      <c r="G38" s="72">
        <f>F38/6.25</f>
        <v>6.4000000000000001E-2</v>
      </c>
      <c r="H38" s="115">
        <v>7.7000000000000002E-3</v>
      </c>
      <c r="I38" s="70">
        <v>0.51</v>
      </c>
      <c r="J38" s="163">
        <v>8072116</v>
      </c>
      <c r="L38" s="19">
        <f t="shared" si="31"/>
        <v>70645.68144</v>
      </c>
      <c r="M38" s="10">
        <f t="shared" si="32"/>
        <v>6998.9529599999996</v>
      </c>
      <c r="N38" s="10">
        <f t="shared" si="27"/>
        <v>2470.0471487999998</v>
      </c>
      <c r="O38" s="10">
        <f t="shared" si="28"/>
        <v>22396.649471999997</v>
      </c>
      <c r="P38" s="20">
        <f t="shared" si="29"/>
        <v>1459.5733152</v>
      </c>
      <c r="Q38" s="19">
        <f t="shared" si="30"/>
        <v>3929.6204639999996</v>
      </c>
      <c r="R38" s="8">
        <f t="shared" si="25"/>
        <v>0.3058677612964254</v>
      </c>
      <c r="S38" s="9">
        <f t="shared" si="8"/>
        <v>29395.602431999996</v>
      </c>
      <c r="T38" s="8">
        <f>S38/J56</f>
        <v>2.2880497468407928</v>
      </c>
    </row>
    <row r="39" spans="1:20" x14ac:dyDescent="0.3">
      <c r="A39" s="157"/>
      <c r="B39" s="95" t="s">
        <v>104</v>
      </c>
      <c r="C39" s="47" t="s">
        <v>181</v>
      </c>
      <c r="D39" s="102">
        <v>17250</v>
      </c>
      <c r="E39" s="104">
        <v>0.96</v>
      </c>
      <c r="F39" s="105">
        <v>0.4</v>
      </c>
      <c r="G39" s="106">
        <f t="shared" ref="G39:G55" si="41">F39/6.25</f>
        <v>6.4000000000000001E-2</v>
      </c>
      <c r="H39" s="107">
        <v>7.1999999999999998E-3</v>
      </c>
      <c r="I39" s="104">
        <v>0.51</v>
      </c>
      <c r="J39" s="164"/>
      <c r="L39" s="22">
        <f t="shared" si="31"/>
        <v>1604.664</v>
      </c>
      <c r="M39" s="22">
        <f t="shared" si="32"/>
        <v>158.97599999999997</v>
      </c>
      <c r="N39" s="22">
        <f t="shared" si="27"/>
        <v>52.46208</v>
      </c>
      <c r="O39" s="22">
        <f t="shared" si="28"/>
        <v>508.72319999999996</v>
      </c>
      <c r="P39" s="22">
        <f t="shared" si="29"/>
        <v>31.000320000000002</v>
      </c>
      <c r="Q39" s="22">
        <f t="shared" si="30"/>
        <v>83.462400000000002</v>
      </c>
      <c r="R39" s="8">
        <f t="shared" si="25"/>
        <v>6.4964180826870763E-3</v>
      </c>
      <c r="S39" s="9">
        <f t="shared" si="8"/>
        <v>667.69919999999991</v>
      </c>
      <c r="T39" s="8">
        <f>S39/J56</f>
        <v>5.1971344661496603E-2</v>
      </c>
    </row>
    <row r="40" spans="1:20" x14ac:dyDescent="0.3">
      <c r="A40" s="157"/>
      <c r="B40" s="95" t="s">
        <v>104</v>
      </c>
      <c r="C40" s="47" t="s">
        <v>167</v>
      </c>
      <c r="D40" s="102">
        <v>38250</v>
      </c>
      <c r="E40" s="104">
        <v>0.96</v>
      </c>
      <c r="F40" s="105">
        <v>0.4</v>
      </c>
      <c r="G40" s="106">
        <f t="shared" si="41"/>
        <v>6.4000000000000001E-2</v>
      </c>
      <c r="H40" s="107">
        <v>8.0000000000000002E-3</v>
      </c>
      <c r="I40" s="104">
        <v>0.51</v>
      </c>
      <c r="J40" s="164"/>
      <c r="L40" s="19">
        <f t="shared" si="31"/>
        <v>3558.1680000000001</v>
      </c>
      <c r="M40" s="10">
        <f t="shared" si="32"/>
        <v>352.512</v>
      </c>
      <c r="N40" s="10">
        <f t="shared" si="27"/>
        <v>129.2544</v>
      </c>
      <c r="O40" s="10">
        <f t="shared" si="28"/>
        <v>1128.0383999999999</v>
      </c>
      <c r="P40" s="20">
        <f t="shared" si="29"/>
        <v>76.377600000000001</v>
      </c>
      <c r="Q40" s="19">
        <f t="shared" si="30"/>
        <v>205.63200000000001</v>
      </c>
      <c r="R40" s="8">
        <f t="shared" si="25"/>
        <v>1.6005667739953666E-2</v>
      </c>
      <c r="S40" s="9">
        <f t="shared" si="8"/>
        <v>1480.5503999999999</v>
      </c>
      <c r="T40" s="8">
        <f>S40/J56</f>
        <v>0.11524080772766639</v>
      </c>
    </row>
    <row r="41" spans="1:20" x14ac:dyDescent="0.3">
      <c r="A41" s="157"/>
      <c r="B41" s="95" t="s">
        <v>104</v>
      </c>
      <c r="C41" s="47" t="s">
        <v>168</v>
      </c>
      <c r="D41" s="102">
        <v>521250</v>
      </c>
      <c r="E41" s="104">
        <v>0.96</v>
      </c>
      <c r="F41" s="105">
        <v>0.4</v>
      </c>
      <c r="G41" s="106">
        <f t="shared" si="41"/>
        <v>6.4000000000000001E-2</v>
      </c>
      <c r="H41" s="107">
        <v>8.0000000000000002E-3</v>
      </c>
      <c r="I41" s="104">
        <v>0.51</v>
      </c>
      <c r="J41" s="164"/>
      <c r="L41" s="22">
        <f t="shared" si="31"/>
        <v>48488.76</v>
      </c>
      <c r="M41" s="22">
        <f t="shared" si="32"/>
        <v>4803.84</v>
      </c>
      <c r="N41" s="22">
        <f t="shared" si="27"/>
        <v>1761.4080000000001</v>
      </c>
      <c r="O41" s="22">
        <f t="shared" si="28"/>
        <v>15372.288</v>
      </c>
      <c r="P41" s="22">
        <f t="shared" si="29"/>
        <v>1040.8320000000001</v>
      </c>
      <c r="Q41" s="22">
        <f t="shared" si="30"/>
        <v>2802.2400000000002</v>
      </c>
      <c r="R41" s="8">
        <f t="shared" si="25"/>
        <v>0.21811645253466272</v>
      </c>
      <c r="S41" s="9">
        <f t="shared" si="8"/>
        <v>20176.128000000001</v>
      </c>
      <c r="T41" s="8">
        <f>S41/J56</f>
        <v>1.5704384582495716</v>
      </c>
    </row>
    <row r="42" spans="1:20" x14ac:dyDescent="0.3">
      <c r="A42" s="157"/>
      <c r="B42" s="95" t="s">
        <v>104</v>
      </c>
      <c r="C42" s="47" t="s">
        <v>138</v>
      </c>
      <c r="D42" s="102">
        <v>6511540.5</v>
      </c>
      <c r="E42" s="104">
        <v>0.96</v>
      </c>
      <c r="F42" s="105">
        <v>0.4</v>
      </c>
      <c r="G42" s="106">
        <f>F42/6.25</f>
        <v>6.4000000000000001E-2</v>
      </c>
      <c r="H42" s="107">
        <v>7.7000000000000002E-3</v>
      </c>
      <c r="I42" s="104">
        <v>0.51</v>
      </c>
      <c r="J42" s="164"/>
      <c r="L42" s="19">
        <f t="shared" ref="L42:L45" si="42">D42*E42*I42*0.19</f>
        <v>605729.54347200005</v>
      </c>
      <c r="M42" s="10">
        <f t="shared" ref="M42:M45" si="43">D42*E42*G42*0.15</f>
        <v>60010.357248</v>
      </c>
      <c r="N42" s="10">
        <f t="shared" ref="N42:N45" si="44">D42*E42*H42*0.44</f>
        <v>21178.655245440001</v>
      </c>
      <c r="O42" s="10">
        <f t="shared" ref="O42:O45" si="45">D42*E42*G42*0.48</f>
        <v>192033.1431936</v>
      </c>
      <c r="P42" s="20">
        <f t="shared" ref="P42:P45" si="46">D42*E42*H42*0.26</f>
        <v>12514.659917760002</v>
      </c>
      <c r="Q42" s="19">
        <f t="shared" ref="Q42:Q45" si="47">N42+P42</f>
        <v>33693.315163200001</v>
      </c>
      <c r="R42" s="8">
        <f t="shared" si="25"/>
        <v>2.6225685085965313</v>
      </c>
      <c r="S42" s="9">
        <f t="shared" ref="S42:S45" si="48">M42+O42</f>
        <v>252043.50044159999</v>
      </c>
      <c r="T42" s="8">
        <f>S42/J56</f>
        <v>19.618174817553271</v>
      </c>
    </row>
    <row r="43" spans="1:20" x14ac:dyDescent="0.3">
      <c r="A43" s="157"/>
      <c r="B43" s="95" t="s">
        <v>104</v>
      </c>
      <c r="C43" s="47" t="s">
        <v>186</v>
      </c>
      <c r="D43" s="102">
        <v>101250</v>
      </c>
      <c r="E43" s="104">
        <v>0.96</v>
      </c>
      <c r="F43" s="105">
        <v>0.4</v>
      </c>
      <c r="G43" s="106">
        <f t="shared" ref="G43:G45" si="49">F43/6.25</f>
        <v>6.4000000000000001E-2</v>
      </c>
      <c r="H43" s="107">
        <v>7.7000000000000002E-3</v>
      </c>
      <c r="I43" s="104">
        <v>0.51</v>
      </c>
      <c r="J43" s="164"/>
      <c r="L43" s="22">
        <f>D43*E43*I43*0.19</f>
        <v>9418.68</v>
      </c>
      <c r="M43" s="22">
        <f>D43*E43*G43*0.15</f>
        <v>933.12</v>
      </c>
      <c r="N43" s="22">
        <f>D43*E43*H43*0.44</f>
        <v>329.31360000000001</v>
      </c>
      <c r="O43" s="22">
        <f>D43*E43*G43*0.48</f>
        <v>2985.9839999999999</v>
      </c>
      <c r="P43" s="22">
        <f>D43*E43*H43*0.26</f>
        <v>194.59440000000001</v>
      </c>
      <c r="Q43" s="22">
        <f>N43+P43</f>
        <v>523.90800000000002</v>
      </c>
      <c r="R43" s="8">
        <f t="shared" si="25"/>
        <v>4.0779146116867247E-2</v>
      </c>
      <c r="S43" s="9">
        <f>M43+O43</f>
        <v>3919.1039999999998</v>
      </c>
      <c r="T43" s="8">
        <f>S43/J56</f>
        <v>0.30504919692617577</v>
      </c>
    </row>
    <row r="44" spans="1:20" x14ac:dyDescent="0.3">
      <c r="A44" s="157"/>
      <c r="B44" s="95" t="s">
        <v>104</v>
      </c>
      <c r="C44" s="47" t="s">
        <v>155</v>
      </c>
      <c r="D44" s="102">
        <v>232450</v>
      </c>
      <c r="E44" s="104">
        <v>0.96</v>
      </c>
      <c r="F44" s="105">
        <v>0.4</v>
      </c>
      <c r="G44" s="106">
        <f t="shared" si="49"/>
        <v>6.4000000000000001E-2</v>
      </c>
      <c r="H44" s="107">
        <v>7.3000000000000001E-3</v>
      </c>
      <c r="I44" s="104">
        <v>0.51</v>
      </c>
      <c r="J44" s="164"/>
      <c r="L44" s="19">
        <f t="shared" si="42"/>
        <v>21623.428800000002</v>
      </c>
      <c r="M44" s="10">
        <f t="shared" si="43"/>
        <v>2142.2592</v>
      </c>
      <c r="N44" s="10">
        <f t="shared" si="44"/>
        <v>716.76422400000001</v>
      </c>
      <c r="O44" s="10">
        <f t="shared" si="45"/>
        <v>6855.2294400000001</v>
      </c>
      <c r="P44" s="20">
        <f t="shared" si="46"/>
        <v>423.54249600000003</v>
      </c>
      <c r="Q44" s="19">
        <f t="shared" si="47"/>
        <v>1140.30672</v>
      </c>
      <c r="R44" s="8">
        <f t="shared" si="25"/>
        <v>8.8757442819971499E-2</v>
      </c>
      <c r="S44" s="9">
        <f t="shared" si="48"/>
        <v>8997.4886399999996</v>
      </c>
      <c r="T44" s="8">
        <f>S44/J56</f>
        <v>0.70033269951100796</v>
      </c>
    </row>
    <row r="45" spans="1:20" x14ac:dyDescent="0.3">
      <c r="A45" s="157"/>
      <c r="B45" s="95" t="s">
        <v>104</v>
      </c>
      <c r="C45" s="47" t="s">
        <v>114</v>
      </c>
      <c r="D45" s="102">
        <v>245971</v>
      </c>
      <c r="E45" s="104">
        <v>0.96</v>
      </c>
      <c r="F45" s="105">
        <v>0.4</v>
      </c>
      <c r="G45" s="106">
        <f t="shared" si="49"/>
        <v>6.4000000000000001E-2</v>
      </c>
      <c r="H45" s="107">
        <v>7.3000000000000001E-3</v>
      </c>
      <c r="I45" s="104">
        <v>0.51</v>
      </c>
      <c r="J45" s="164"/>
      <c r="L45" s="22">
        <f t="shared" si="42"/>
        <v>22881.206303999999</v>
      </c>
      <c r="M45" s="22">
        <f t="shared" si="43"/>
        <v>2266.8687359999999</v>
      </c>
      <c r="N45" s="22">
        <f t="shared" si="44"/>
        <v>758.45649792000006</v>
      </c>
      <c r="O45" s="22">
        <f t="shared" si="45"/>
        <v>7253.9799551999995</v>
      </c>
      <c r="P45" s="22">
        <f t="shared" si="46"/>
        <v>448.17883968000001</v>
      </c>
      <c r="Q45" s="22">
        <f t="shared" si="47"/>
        <v>1206.6353376000002</v>
      </c>
      <c r="R45" s="8">
        <f t="shared" si="25"/>
        <v>9.392022786780474E-2</v>
      </c>
      <c r="S45" s="9">
        <f t="shared" si="48"/>
        <v>9520.8486911999989</v>
      </c>
      <c r="T45" s="8">
        <f>S45/J56</f>
        <v>0.74106919523089743</v>
      </c>
    </row>
    <row r="46" spans="1:20" x14ac:dyDescent="0.3">
      <c r="A46" s="157"/>
      <c r="B46" s="95" t="s">
        <v>104</v>
      </c>
      <c r="C46" s="47" t="s">
        <v>140</v>
      </c>
      <c r="D46" s="102">
        <v>529500</v>
      </c>
      <c r="E46" s="104">
        <v>0.96</v>
      </c>
      <c r="F46" s="105">
        <v>0.4</v>
      </c>
      <c r="G46" s="106">
        <f t="shared" si="41"/>
        <v>6.4000000000000001E-2</v>
      </c>
      <c r="H46" s="107">
        <v>7.3000000000000001E-3</v>
      </c>
      <c r="I46" s="104">
        <v>0.51</v>
      </c>
      <c r="J46" s="164"/>
      <c r="L46" s="19">
        <f t="shared" si="31"/>
        <v>49256.208000000006</v>
      </c>
      <c r="M46" s="10">
        <f t="shared" si="32"/>
        <v>4879.8719999999994</v>
      </c>
      <c r="N46" s="10">
        <f t="shared" si="27"/>
        <v>1632.7238399999999</v>
      </c>
      <c r="O46" s="10">
        <f t="shared" si="28"/>
        <v>15615.590399999999</v>
      </c>
      <c r="P46" s="20">
        <f t="shared" si="29"/>
        <v>964.79136000000005</v>
      </c>
      <c r="Q46" s="19">
        <f t="shared" si="30"/>
        <v>2597.5151999999998</v>
      </c>
      <c r="R46" s="8">
        <f t="shared" si="25"/>
        <v>0.20218139803473822</v>
      </c>
      <c r="S46" s="9">
        <f t="shared" si="8"/>
        <v>20495.462399999997</v>
      </c>
      <c r="T46" s="8">
        <f>S46/J56</f>
        <v>1.5952943187398523</v>
      </c>
    </row>
    <row r="47" spans="1:20" x14ac:dyDescent="0.3">
      <c r="A47" s="157"/>
      <c r="B47" s="95" t="s">
        <v>104</v>
      </c>
      <c r="C47" s="47" t="s">
        <v>115</v>
      </c>
      <c r="D47" s="102">
        <v>249208</v>
      </c>
      <c r="E47" s="104">
        <v>0.96</v>
      </c>
      <c r="F47" s="105">
        <v>0.4</v>
      </c>
      <c r="G47" s="106">
        <f t="shared" si="41"/>
        <v>6.4000000000000001E-2</v>
      </c>
      <c r="H47" s="107">
        <v>7.3000000000000001E-3</v>
      </c>
      <c r="I47" s="104">
        <v>0.51</v>
      </c>
      <c r="J47" s="164"/>
      <c r="L47" s="22">
        <f t="shared" si="31"/>
        <v>23182.324992000002</v>
      </c>
      <c r="M47" s="22">
        <f t="shared" si="32"/>
        <v>2296.7009279999997</v>
      </c>
      <c r="N47" s="22">
        <f t="shared" si="27"/>
        <v>768.43785216000003</v>
      </c>
      <c r="O47" s="22">
        <f t="shared" si="28"/>
        <v>7349.4429695999997</v>
      </c>
      <c r="P47" s="22">
        <f t="shared" si="29"/>
        <v>454.07691263999999</v>
      </c>
      <c r="Q47" s="22">
        <f t="shared" si="30"/>
        <v>1222.5147648</v>
      </c>
      <c r="R47" s="8">
        <f t="shared" si="25"/>
        <v>9.5156226329444857E-2</v>
      </c>
      <c r="S47" s="9">
        <f t="shared" si="8"/>
        <v>9646.143897599999</v>
      </c>
      <c r="T47" s="8">
        <f>S47/J56</f>
        <v>0.75082173103781136</v>
      </c>
    </row>
    <row r="48" spans="1:20" x14ac:dyDescent="0.3">
      <c r="A48" s="157"/>
      <c r="B48" s="95" t="s">
        <v>104</v>
      </c>
      <c r="C48" s="47" t="s">
        <v>170</v>
      </c>
      <c r="D48" s="102">
        <v>20054</v>
      </c>
      <c r="E48" s="104">
        <v>0.96</v>
      </c>
      <c r="F48" s="105">
        <v>0.4</v>
      </c>
      <c r="G48" s="106">
        <f t="shared" si="41"/>
        <v>6.4000000000000001E-2</v>
      </c>
      <c r="H48" s="107">
        <v>9.1000000000000004E-3</v>
      </c>
      <c r="I48" s="104">
        <v>0.51</v>
      </c>
      <c r="J48" s="164"/>
      <c r="L48" s="19">
        <f t="shared" si="31"/>
        <v>1865.5032960000001</v>
      </c>
      <c r="M48" s="10">
        <f t="shared" si="32"/>
        <v>184.81766400000001</v>
      </c>
      <c r="N48" s="10">
        <f t="shared" si="27"/>
        <v>77.084367360000002</v>
      </c>
      <c r="O48" s="10">
        <f t="shared" si="28"/>
        <v>591.41652480000005</v>
      </c>
      <c r="P48" s="20">
        <f t="shared" si="29"/>
        <v>45.54985344</v>
      </c>
      <c r="Q48" s="19">
        <f t="shared" si="30"/>
        <v>122.63422080000001</v>
      </c>
      <c r="R48" s="8">
        <f t="shared" si="25"/>
        <v>9.5454140973822901E-3</v>
      </c>
      <c r="S48" s="9">
        <f t="shared" si="8"/>
        <v>776.23418880000008</v>
      </c>
      <c r="T48" s="8">
        <f>S48/J56</f>
        <v>6.0419324396617576E-2</v>
      </c>
    </row>
    <row r="49" spans="1:20" x14ac:dyDescent="0.3">
      <c r="A49" s="157"/>
      <c r="B49" s="95" t="s">
        <v>104</v>
      </c>
      <c r="C49" s="47" t="s">
        <v>171</v>
      </c>
      <c r="D49" s="102">
        <v>750</v>
      </c>
      <c r="E49" s="104">
        <v>0.96</v>
      </c>
      <c r="F49" s="105">
        <v>0.4</v>
      </c>
      <c r="G49" s="106">
        <f t="shared" si="41"/>
        <v>6.4000000000000001E-2</v>
      </c>
      <c r="H49" s="107">
        <v>9.1000000000000004E-3</v>
      </c>
      <c r="I49" s="104">
        <v>0.51</v>
      </c>
      <c r="J49" s="164"/>
      <c r="L49" s="22">
        <f t="shared" si="31"/>
        <v>69.768000000000001</v>
      </c>
      <c r="M49" s="22">
        <f t="shared" si="32"/>
        <v>6.9119999999999999</v>
      </c>
      <c r="N49" s="22">
        <f t="shared" si="27"/>
        <v>2.8828800000000001</v>
      </c>
      <c r="O49" s="22">
        <f t="shared" si="28"/>
        <v>22.118399999999998</v>
      </c>
      <c r="P49" s="22">
        <f t="shared" si="29"/>
        <v>1.7035200000000001</v>
      </c>
      <c r="Q49" s="22">
        <f t="shared" si="30"/>
        <v>4.5864000000000003</v>
      </c>
      <c r="R49" s="8">
        <f t="shared" si="25"/>
        <v>3.5698915792543721E-4</v>
      </c>
      <c r="S49" s="9">
        <f t="shared" si="8"/>
        <v>29.030399999999997</v>
      </c>
      <c r="T49" s="8">
        <f>S49/J56</f>
        <v>2.2596236809346352E-3</v>
      </c>
    </row>
    <row r="50" spans="1:20" x14ac:dyDescent="0.3">
      <c r="A50" s="157"/>
      <c r="B50" s="95" t="s">
        <v>104</v>
      </c>
      <c r="C50" s="47" t="s">
        <v>156</v>
      </c>
      <c r="D50" s="102">
        <v>247380</v>
      </c>
      <c r="E50" s="104">
        <v>0.96</v>
      </c>
      <c r="F50" s="105">
        <v>0.4</v>
      </c>
      <c r="G50" s="106">
        <f t="shared" si="41"/>
        <v>6.4000000000000001E-2</v>
      </c>
      <c r="H50" s="107">
        <v>8.2000000000000007E-3</v>
      </c>
      <c r="I50" s="104">
        <v>0.51</v>
      </c>
      <c r="J50" s="164"/>
      <c r="L50" s="19">
        <f t="shared" si="31"/>
        <v>23012.277119999999</v>
      </c>
      <c r="M50" s="10">
        <f t="shared" si="32"/>
        <v>2279.8540800000001</v>
      </c>
      <c r="N50" s="10">
        <f t="shared" si="27"/>
        <v>856.84515840000006</v>
      </c>
      <c r="O50" s="10">
        <f t="shared" si="28"/>
        <v>7295.5330560000002</v>
      </c>
      <c r="P50" s="20">
        <f t="shared" si="29"/>
        <v>506.31759360000001</v>
      </c>
      <c r="Q50" s="19">
        <f t="shared" si="30"/>
        <v>1363.1627520000002</v>
      </c>
      <c r="R50" s="8">
        <f t="shared" si="25"/>
        <v>0.10610376830450934</v>
      </c>
      <c r="S50" s="9">
        <f t="shared" si="8"/>
        <v>9575.3871360000012</v>
      </c>
      <c r="T50" s="8">
        <f>S50/J56</f>
        <v>0.74531427491948021</v>
      </c>
    </row>
    <row r="51" spans="1:20" x14ac:dyDescent="0.3">
      <c r="A51" s="157"/>
      <c r="B51" s="95" t="s">
        <v>104</v>
      </c>
      <c r="C51" s="47" t="s">
        <v>182</v>
      </c>
      <c r="D51" s="102">
        <v>186000</v>
      </c>
      <c r="E51" s="104">
        <v>0.96</v>
      </c>
      <c r="F51" s="105">
        <v>0.4</v>
      </c>
      <c r="G51" s="106">
        <f t="shared" si="41"/>
        <v>6.4000000000000001E-2</v>
      </c>
      <c r="H51" s="107">
        <v>8.2000000000000007E-3</v>
      </c>
      <c r="I51" s="104">
        <v>0.51</v>
      </c>
      <c r="J51" s="164"/>
      <c r="L51" s="19">
        <f t="shared" si="31"/>
        <v>17302.464</v>
      </c>
      <c r="M51" s="10">
        <f t="shared" si="32"/>
        <v>1714.1759999999999</v>
      </c>
      <c r="N51" s="10">
        <f t="shared" si="27"/>
        <v>644.24448000000007</v>
      </c>
      <c r="O51" s="10">
        <f t="shared" si="28"/>
        <v>5485.3631999999998</v>
      </c>
      <c r="P51" s="20">
        <f t="shared" si="29"/>
        <v>380.68992000000009</v>
      </c>
      <c r="Q51" s="19">
        <f t="shared" si="30"/>
        <v>1024.9344000000001</v>
      </c>
      <c r="R51" s="8">
        <f t="shared" si="25"/>
        <v>7.9777269401886716E-2</v>
      </c>
      <c r="S51" s="9">
        <f t="shared" si="8"/>
        <v>7199.5391999999993</v>
      </c>
      <c r="T51" s="8">
        <f>S51/J56</f>
        <v>0.56038667287178945</v>
      </c>
    </row>
    <row r="52" spans="1:20" x14ac:dyDescent="0.3">
      <c r="A52" s="157"/>
      <c r="B52" s="95" t="s">
        <v>104</v>
      </c>
      <c r="C52" s="47" t="s">
        <v>183</v>
      </c>
      <c r="D52" s="102">
        <v>105000</v>
      </c>
      <c r="E52" s="104">
        <v>0.96</v>
      </c>
      <c r="F52" s="105">
        <v>0.4</v>
      </c>
      <c r="G52" s="106">
        <f t="shared" si="41"/>
        <v>6.4000000000000001E-2</v>
      </c>
      <c r="H52" s="107">
        <v>7.9000000000000008E-3</v>
      </c>
      <c r="I52" s="104">
        <v>0.51</v>
      </c>
      <c r="J52" s="164"/>
      <c r="L52" s="22">
        <f t="shared" si="31"/>
        <v>9767.52</v>
      </c>
      <c r="M52" s="22">
        <f t="shared" si="32"/>
        <v>967.68</v>
      </c>
      <c r="N52" s="22">
        <f t="shared" si="27"/>
        <v>350.38080000000002</v>
      </c>
      <c r="O52" s="22">
        <f t="shared" si="28"/>
        <v>3096.576</v>
      </c>
      <c r="P52" s="22">
        <f t="shared" si="29"/>
        <v>207.04320000000001</v>
      </c>
      <c r="Q52" s="22">
        <f t="shared" si="30"/>
        <v>557.42399999999998</v>
      </c>
      <c r="R52" s="8">
        <f t="shared" si="25"/>
        <v>4.3387913040168515E-2</v>
      </c>
      <c r="S52" s="9">
        <f t="shared" si="8"/>
        <v>4064.2559999999999</v>
      </c>
      <c r="T52" s="8">
        <f>S52/J56</f>
        <v>0.31634731533084892</v>
      </c>
    </row>
    <row r="53" spans="1:20" x14ac:dyDescent="0.3">
      <c r="A53" s="157"/>
      <c r="B53" s="95" t="s">
        <v>104</v>
      </c>
      <c r="C53" s="47" t="s">
        <v>184</v>
      </c>
      <c r="D53" s="102">
        <v>31500</v>
      </c>
      <c r="E53" s="104">
        <v>0.96</v>
      </c>
      <c r="F53" s="105">
        <v>0.4</v>
      </c>
      <c r="G53" s="106">
        <f t="shared" si="41"/>
        <v>6.4000000000000001E-2</v>
      </c>
      <c r="H53" s="107">
        <v>7.9000000000000008E-3</v>
      </c>
      <c r="I53" s="104">
        <v>0.51</v>
      </c>
      <c r="J53" s="164"/>
      <c r="L53" s="19">
        <f>D53*E53*I53*0.19</f>
        <v>2930.2559999999999</v>
      </c>
      <c r="M53" s="10">
        <f>D53*E53*G53*0.15</f>
        <v>290.30400000000003</v>
      </c>
      <c r="N53" s="10">
        <f>D53*E53*H53*0.44</f>
        <v>105.11424000000001</v>
      </c>
      <c r="O53" s="10">
        <f>D53*E53*G53*0.48</f>
        <v>928.97280000000001</v>
      </c>
      <c r="P53" s="20">
        <f>D53*E53*H53*0.26</f>
        <v>62.112960000000008</v>
      </c>
      <c r="Q53" s="19">
        <f>N53+P53</f>
        <v>167.22720000000001</v>
      </c>
      <c r="R53" s="8">
        <f t="shared" si="25"/>
        <v>1.3016373912050556E-2</v>
      </c>
      <c r="S53" s="9">
        <f t="shared" si="8"/>
        <v>1219.2768000000001</v>
      </c>
      <c r="T53" s="8">
        <f>S53/J56</f>
        <v>9.4904194599254685E-2</v>
      </c>
    </row>
    <row r="54" spans="1:20" x14ac:dyDescent="0.3">
      <c r="A54" s="157"/>
      <c r="B54" s="95" t="s">
        <v>104</v>
      </c>
      <c r="C54" s="47" t="s">
        <v>179</v>
      </c>
      <c r="D54" s="102">
        <v>5250</v>
      </c>
      <c r="E54" s="104">
        <v>0.96</v>
      </c>
      <c r="F54" s="105">
        <v>0.4</v>
      </c>
      <c r="G54" s="106">
        <f t="shared" si="41"/>
        <v>6.4000000000000001E-2</v>
      </c>
      <c r="H54" s="107">
        <v>9.1999999999999998E-3</v>
      </c>
      <c r="I54" s="104">
        <v>0.51</v>
      </c>
      <c r="J54" s="164"/>
      <c r="L54" s="22">
        <f t="shared" si="31"/>
        <v>488.37600000000003</v>
      </c>
      <c r="M54" s="22">
        <f t="shared" si="32"/>
        <v>48.384</v>
      </c>
      <c r="N54" s="22">
        <f t="shared" si="27"/>
        <v>20.40192</v>
      </c>
      <c r="O54" s="22">
        <f t="shared" si="28"/>
        <v>154.8288</v>
      </c>
      <c r="P54" s="22">
        <f t="shared" si="29"/>
        <v>12.055680000000001</v>
      </c>
      <c r="Q54" s="22">
        <f t="shared" si="30"/>
        <v>32.457599999999999</v>
      </c>
      <c r="R54" s="8">
        <f t="shared" si="25"/>
        <v>2.526384809933863E-3</v>
      </c>
      <c r="S54" s="9">
        <f t="shared" si="8"/>
        <v>203.21280000000002</v>
      </c>
      <c r="T54" s="8">
        <f>S54/J56</f>
        <v>1.5817365766542447E-2</v>
      </c>
    </row>
    <row r="55" spans="1:20" ht="15" thickBot="1" x14ac:dyDescent="0.35">
      <c r="A55" s="158"/>
      <c r="B55" s="82" t="s">
        <v>104</v>
      </c>
      <c r="C55" s="50" t="s">
        <v>185</v>
      </c>
      <c r="D55" s="116">
        <v>750</v>
      </c>
      <c r="E55" s="117">
        <v>0.96</v>
      </c>
      <c r="F55" s="118">
        <v>0.4</v>
      </c>
      <c r="G55" s="119">
        <f t="shared" si="41"/>
        <v>6.4000000000000001E-2</v>
      </c>
      <c r="H55" s="120">
        <v>9.5999999999999992E-3</v>
      </c>
      <c r="I55" s="117">
        <v>0.51</v>
      </c>
      <c r="J55" s="165"/>
      <c r="L55" s="19">
        <f t="shared" si="31"/>
        <v>69.768000000000001</v>
      </c>
      <c r="M55" s="10">
        <f t="shared" si="32"/>
        <v>6.9119999999999999</v>
      </c>
      <c r="N55" s="10">
        <f t="shared" si="27"/>
        <v>3.0412799999999995</v>
      </c>
      <c r="O55" s="10">
        <f t="shared" si="28"/>
        <v>22.118399999999998</v>
      </c>
      <c r="P55" s="20">
        <f t="shared" si="29"/>
        <v>1.7971199999999998</v>
      </c>
      <c r="Q55" s="19">
        <f t="shared" si="30"/>
        <v>4.8383999999999991</v>
      </c>
      <c r="R55" s="8">
        <f t="shared" si="25"/>
        <v>3.7660394682243912E-4</v>
      </c>
      <c r="S55" s="9">
        <f t="shared" si="8"/>
        <v>29.030399999999997</v>
      </c>
      <c r="T55" s="8">
        <f>S55/J56</f>
        <v>2.2596236809346352E-3</v>
      </c>
    </row>
    <row r="56" spans="1:20" ht="43.8" x14ac:dyDescent="0.35">
      <c r="C56" s="7" t="s">
        <v>109</v>
      </c>
      <c r="D56" s="5">
        <f>SUM(D2:D55)</f>
        <v>15374412.199999999</v>
      </c>
      <c r="E56" s="4"/>
      <c r="F56" s="4"/>
      <c r="G56" s="6"/>
      <c r="H56" s="4"/>
      <c r="I56" s="88" t="s">
        <v>110</v>
      </c>
      <c r="J56" s="68">
        <f>SUM(J2:J55)/1000</f>
        <v>12847.449000000001</v>
      </c>
      <c r="L56" s="3">
        <f t="shared" ref="L56:Q56" si="50">SUM(L2:L55)</f>
        <v>1430189.3204927996</v>
      </c>
      <c r="M56" s="3">
        <f t="shared" si="50"/>
        <v>141690.58283520001</v>
      </c>
      <c r="N56" s="3">
        <f t="shared" si="50"/>
        <v>51719.280036864002</v>
      </c>
      <c r="O56" s="3">
        <f t="shared" si="50"/>
        <v>453409.86507263995</v>
      </c>
      <c r="P56" s="3">
        <f t="shared" si="50"/>
        <v>30561.392749056005</v>
      </c>
      <c r="Q56" s="3">
        <f t="shared" si="50"/>
        <v>82280.67278591996</v>
      </c>
      <c r="R56" s="37">
        <f>Q56/$J56</f>
        <v>6.4044366150758769</v>
      </c>
      <c r="S56" s="3">
        <f>SUM(S2:S55)</f>
        <v>595100.44790784002</v>
      </c>
      <c r="T56" s="2">
        <f>S56/$J56</f>
        <v>46.32051451676049</v>
      </c>
    </row>
    <row r="57" spans="1:20" x14ac:dyDescent="0.3">
      <c r="D57" s="9"/>
    </row>
    <row r="59" spans="1:20" x14ac:dyDescent="0.3">
      <c r="D59" s="9"/>
      <c r="E59" s="9"/>
      <c r="Q59" s="73" t="s">
        <v>111</v>
      </c>
      <c r="R59" s="73" t="s">
        <v>121</v>
      </c>
    </row>
    <row r="62" spans="1:20" x14ac:dyDescent="0.3">
      <c r="J62" s="229"/>
    </row>
    <row r="77" spans="7:8" x14ac:dyDescent="0.3">
      <c r="G77"/>
      <c r="H77" s="1"/>
    </row>
  </sheetData>
  <mergeCells count="6">
    <mergeCell ref="A38:A55"/>
    <mergeCell ref="J2:J26"/>
    <mergeCell ref="A2:A26"/>
    <mergeCell ref="A27:A37"/>
    <mergeCell ref="J27:J37"/>
    <mergeCell ref="J38:J55"/>
  </mergeCells>
  <phoneticPr fontId="1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b6dd1b-4037-48d3-9f1e-34c4ae4f10ec" xsi:nil="true"/>
    <lcf76f155ced4ddcb4097134ff3c332f xmlns="2c01e033-d34a-412d-840b-92cfd40fe4b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4E066BB9B0E045B4045F46E6DA4FBB" ma:contentTypeVersion="19" ma:contentTypeDescription="Create a new document." ma:contentTypeScope="" ma:versionID="6261ee48bd0e4a67812d439c536145b4">
  <xsd:schema xmlns:xsd="http://www.w3.org/2001/XMLSchema" xmlns:xs="http://www.w3.org/2001/XMLSchema" xmlns:p="http://schemas.microsoft.com/office/2006/metadata/properties" xmlns:ns2="2c01e033-d34a-412d-840b-92cfd40fe4b5" xmlns:ns3="7db6dd1b-4037-48d3-9f1e-34c4ae4f10ec" targetNamespace="http://schemas.microsoft.com/office/2006/metadata/properties" ma:root="true" ma:fieldsID="5a9f00a01754fb4a8ed264d5b877d160" ns2:_="" ns3:_="">
    <xsd:import namespace="2c01e033-d34a-412d-840b-92cfd40fe4b5"/>
    <xsd:import namespace="7db6dd1b-4037-48d3-9f1e-34c4ae4f10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1e033-d34a-412d-840b-92cfd40fe4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9797c51-7666-4bce-a03c-ebbf52ba6c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b6dd1b-4037-48d3-9f1e-34c4ae4f10e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73c8de-52c5-40b3-81b9-a216da1cda62}" ma:internalName="TaxCatchAll" ma:showField="CatchAllData" ma:web="7db6dd1b-4037-48d3-9f1e-34c4ae4f10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F90793-CF44-4498-BF9E-F76A42B08746}">
  <ds:schemaRefs>
    <ds:schemaRef ds:uri="http://schemas.microsoft.com/office/2006/metadata/properties"/>
    <ds:schemaRef ds:uri="http://schemas.microsoft.com/office/infopath/2007/PartnerControls"/>
    <ds:schemaRef ds:uri="7db6dd1b-4037-48d3-9f1e-34c4ae4f10ec"/>
    <ds:schemaRef ds:uri="2c01e033-d34a-412d-840b-92cfd40fe4b5"/>
  </ds:schemaRefs>
</ds:datastoreItem>
</file>

<file path=customXml/itemProps2.xml><?xml version="1.0" encoding="utf-8"?>
<ds:datastoreItem xmlns:ds="http://schemas.openxmlformats.org/officeDocument/2006/customXml" ds:itemID="{791CD1C1-1392-4C72-95F4-E155C6DC8F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DBD032-5A74-4F57-909D-EC56FF068F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01e033-d34a-412d-840b-92cfd40fe4b5"/>
    <ds:schemaRef ds:uri="7db6dd1b-4037-48d3-9f1e-34c4ae4f10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Útstreymisbókhald Emission 2025</vt:lpstr>
      <vt:lpstr>A.fjordur 2025</vt:lpstr>
      <vt:lpstr>P&amp;T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Silja Baldvinsdóttir</dc:creator>
  <cp:keywords/>
  <dc:description/>
  <cp:lastModifiedBy>Silja Baldvinsdóttir</cp:lastModifiedBy>
  <cp:revision/>
  <dcterms:created xsi:type="dcterms:W3CDTF">2022-04-25T12:08:47Z</dcterms:created>
  <dcterms:modified xsi:type="dcterms:W3CDTF">2026-04-30T16:08:56Z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0x010100254E066BB9B0E045B4045F46E6DA4FBB</vt:lpwstr>
  </property>
  <property fmtid="{D5CDD505-2E9C-101B-9397-08002B2CF9AE}" pid="3" name="MediaServiceImageTags">
    <vt:lpwstr/>
  </property>
</Properties>
</file>