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15"/>
  <workbookPr/>
  <mc:AlternateContent xmlns:mc="http://schemas.openxmlformats.org/markup-compatibility/2006">
    <mc:Choice Requires="x15">
      <x15ac:absPath xmlns:x15ac="http://schemas.microsoft.com/office/spreadsheetml/2010/11/ac" url="https://frostiis.sharepoint.com/sites/ASCvottunHafell/Shared Documents/12. Rekstrar- og eldisupplýsingar - Operational and farm information/3. Skýrslur til UST/1. Grænt bókhald/2025/Sjókvíeldi/Vinnuskjöl/"/>
    </mc:Choice>
  </mc:AlternateContent>
  <xr:revisionPtr revIDLastSave="0" documentId="8_{8C3EB62F-EE37-493D-AE7B-1B1942394B56}" xr6:coauthVersionLast="47" xr6:coauthVersionMax="47" xr10:uidLastSave="{00000000-0000-0000-0000-000000000000}"/>
  <bookViews>
    <workbookView xWindow="22932" yWindow="-108" windowWidth="30936" windowHeight="16776" xr2:uid="{03D23672-F462-4AC4-BA62-EBC72BC85E86}"/>
  </bookViews>
  <sheets>
    <sheet name="Fóður 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2" i="1" l="1"/>
  <c r="N22" i="1"/>
  <c r="O22" i="1"/>
  <c r="P22" i="1"/>
  <c r="Q22" i="1" s="1"/>
  <c r="R22" i="1" s="1"/>
  <c r="S22" i="1"/>
  <c r="T22" i="1"/>
  <c r="M23" i="1"/>
  <c r="N23" i="1"/>
  <c r="O23" i="1"/>
  <c r="P23" i="1"/>
  <c r="Q23" i="1" s="1"/>
  <c r="R23" i="1" s="1"/>
  <c r="S23" i="1"/>
  <c r="T23" i="1"/>
  <c r="M24" i="1"/>
  <c r="N24" i="1"/>
  <c r="O24" i="1"/>
  <c r="P24" i="1"/>
  <c r="Q24" i="1" s="1"/>
  <c r="R24" i="1" s="1"/>
  <c r="S24" i="1"/>
  <c r="T24" i="1"/>
  <c r="M25" i="1"/>
  <c r="N25" i="1"/>
  <c r="O25" i="1"/>
  <c r="P25" i="1"/>
  <c r="Q25" i="1" s="1"/>
  <c r="R25" i="1" s="1"/>
  <c r="S25" i="1"/>
  <c r="T25" i="1"/>
  <c r="M8" i="1"/>
  <c r="N8" i="1"/>
  <c r="Q8" i="1" s="1"/>
  <c r="O8" i="1"/>
  <c r="S8" i="1" s="1"/>
  <c r="T8" i="1" s="1"/>
  <c r="P8" i="1"/>
  <c r="M9" i="1"/>
  <c r="N9" i="1"/>
  <c r="O9" i="1"/>
  <c r="P9" i="1"/>
  <c r="Q9" i="1"/>
  <c r="R9" i="1"/>
  <c r="S9" i="1"/>
  <c r="T9" i="1"/>
  <c r="M10" i="1"/>
  <c r="N10" i="1"/>
  <c r="O10" i="1"/>
  <c r="P10" i="1"/>
  <c r="Q10" i="1"/>
  <c r="R10" i="1"/>
  <c r="S10" i="1"/>
  <c r="T10" i="1"/>
  <c r="M11" i="1"/>
  <c r="N11" i="1"/>
  <c r="O11" i="1"/>
  <c r="P11" i="1"/>
  <c r="Q11" i="1"/>
  <c r="R11" i="1"/>
  <c r="S11" i="1"/>
  <c r="T11" i="1"/>
  <c r="M12" i="1"/>
  <c r="N12" i="1"/>
  <c r="O12" i="1"/>
  <c r="P12" i="1"/>
  <c r="Q12" i="1"/>
  <c r="R12" i="1"/>
  <c r="S12" i="1"/>
  <c r="T12" i="1"/>
  <c r="M13" i="1"/>
  <c r="N13" i="1"/>
  <c r="O13" i="1"/>
  <c r="P13" i="1"/>
  <c r="Q13" i="1"/>
  <c r="R13" i="1"/>
  <c r="S13" i="1"/>
  <c r="T13" i="1"/>
  <c r="M14" i="1"/>
  <c r="N14" i="1"/>
  <c r="O14" i="1"/>
  <c r="P14" i="1"/>
  <c r="Q14" i="1"/>
  <c r="R14" i="1"/>
  <c r="S14" i="1"/>
  <c r="T14" i="1"/>
  <c r="M15" i="1"/>
  <c r="N15" i="1"/>
  <c r="O15" i="1"/>
  <c r="P15" i="1"/>
  <c r="Q15" i="1"/>
  <c r="R15" i="1"/>
  <c r="S15" i="1"/>
  <c r="T15" i="1"/>
  <c r="M16" i="1"/>
  <c r="N16" i="1"/>
  <c r="O16" i="1"/>
  <c r="P16" i="1"/>
  <c r="Q16" i="1"/>
  <c r="R16" i="1"/>
  <c r="S16" i="1"/>
  <c r="T16" i="1"/>
  <c r="L22" i="1"/>
  <c r="L23" i="1"/>
  <c r="L24" i="1"/>
  <c r="L25" i="1"/>
  <c r="L8" i="1"/>
  <c r="L9" i="1"/>
  <c r="L10" i="1"/>
  <c r="L11" i="1"/>
  <c r="L12" i="1"/>
  <c r="L13" i="1"/>
  <c r="L14" i="1"/>
  <c r="L15" i="1"/>
  <c r="L16" i="1"/>
  <c r="J33" i="1"/>
  <c r="J2" i="1"/>
  <c r="N27" i="1"/>
  <c r="D33" i="1"/>
  <c r="N2" i="1"/>
  <c r="O2" i="1"/>
  <c r="P2" i="1"/>
  <c r="M21" i="1"/>
  <c r="O6" i="1"/>
  <c r="M27" i="1"/>
  <c r="M28" i="1"/>
  <c r="M29" i="1"/>
  <c r="N7" i="1"/>
  <c r="M17" i="1"/>
  <c r="N17" i="1"/>
  <c r="O17" i="1"/>
  <c r="M18" i="1"/>
  <c r="N18" i="1"/>
  <c r="O18" i="1"/>
  <c r="M19" i="1"/>
  <c r="N19" i="1"/>
  <c r="O19" i="1"/>
  <c r="M20" i="1"/>
  <c r="N20" i="1"/>
  <c r="O20" i="1"/>
  <c r="N21" i="1"/>
  <c r="N26" i="1"/>
  <c r="O27" i="1"/>
  <c r="O28" i="1"/>
  <c r="M31" i="1"/>
  <c r="P28" i="1"/>
  <c r="P29" i="1"/>
  <c r="P30" i="1"/>
  <c r="P31" i="1"/>
  <c r="P32" i="1"/>
  <c r="O29" i="1"/>
  <c r="O31" i="1"/>
  <c r="N28" i="1"/>
  <c r="N29" i="1"/>
  <c r="N30" i="1"/>
  <c r="N31" i="1"/>
  <c r="N32" i="1"/>
  <c r="L21" i="1"/>
  <c r="L26" i="1"/>
  <c r="L27" i="1"/>
  <c r="L28" i="1"/>
  <c r="L29" i="1"/>
  <c r="L30" i="1"/>
  <c r="L31" i="1"/>
  <c r="L32" i="1"/>
  <c r="L20" i="1"/>
  <c r="L7" i="1"/>
  <c r="L17" i="1"/>
  <c r="L18" i="1"/>
  <c r="L19" i="1"/>
  <c r="L3" i="1"/>
  <c r="L4" i="1"/>
  <c r="L5" i="1"/>
  <c r="L6" i="1"/>
  <c r="P26" i="1"/>
  <c r="P21" i="1"/>
  <c r="O26" i="1"/>
  <c r="P27" i="1"/>
  <c r="P20" i="1"/>
  <c r="P19" i="1"/>
  <c r="P18" i="1"/>
  <c r="P17" i="1"/>
  <c r="P6" i="1"/>
  <c r="N6" i="1"/>
  <c r="P5" i="1"/>
  <c r="N5" i="1"/>
  <c r="O5" i="1"/>
  <c r="M4" i="1"/>
  <c r="P3" i="1"/>
  <c r="N3" i="1"/>
  <c r="L2" i="1"/>
  <c r="R8" i="1" l="1"/>
  <c r="Q33" i="1"/>
  <c r="S19" i="1"/>
  <c r="T19" i="1" s="1"/>
  <c r="Q2" i="1"/>
  <c r="R2" i="1" s="1"/>
  <c r="S17" i="1"/>
  <c r="T17" i="1" s="1"/>
  <c r="Q32" i="1"/>
  <c r="R32" i="1" s="1"/>
  <c r="M7" i="1"/>
  <c r="O7" i="1"/>
  <c r="O3" i="1"/>
  <c r="M3" i="1"/>
  <c r="M2" i="1"/>
  <c r="S2" i="1" s="1"/>
  <c r="T2" i="1" s="1"/>
  <c r="M26" i="1"/>
  <c r="S26" i="1" s="1"/>
  <c r="T26" i="1" s="1"/>
  <c r="O21" i="1"/>
  <c r="S21" i="1" s="1"/>
  <c r="T21" i="1" s="1"/>
  <c r="O30" i="1"/>
  <c r="M30" i="1"/>
  <c r="O32" i="1"/>
  <c r="M32" i="1"/>
  <c r="S18" i="1"/>
  <c r="T18" i="1" s="1"/>
  <c r="Q30" i="1"/>
  <c r="R30" i="1" s="1"/>
  <c r="Q28" i="1"/>
  <c r="R28" i="1" s="1"/>
  <c r="L33" i="1"/>
  <c r="Q31" i="1"/>
  <c r="R31" i="1" s="1"/>
  <c r="Q29" i="1"/>
  <c r="R29" i="1" s="1"/>
  <c r="S28" i="1"/>
  <c r="T28" i="1" s="1"/>
  <c r="S31" i="1"/>
  <c r="T31" i="1" s="1"/>
  <c r="S29" i="1"/>
  <c r="T29" i="1" s="1"/>
  <c r="Q26" i="1"/>
  <c r="R26" i="1" s="1"/>
  <c r="Q19" i="1"/>
  <c r="R19" i="1" s="1"/>
  <c r="Q21" i="1"/>
  <c r="R21" i="1" s="1"/>
  <c r="Q27" i="1"/>
  <c r="R27" i="1" s="1"/>
  <c r="Q18" i="1"/>
  <c r="R18" i="1" s="1"/>
  <c r="N4" i="1"/>
  <c r="N33" i="1" s="1"/>
  <c r="P4" i="1"/>
  <c r="Q5" i="1"/>
  <c r="R5" i="1" s="1"/>
  <c r="Q3" i="1"/>
  <c r="R3" i="1" s="1"/>
  <c r="Q6" i="1"/>
  <c r="R6" i="1" s="1"/>
  <c r="Q17" i="1"/>
  <c r="R17" i="1" s="1"/>
  <c r="S27" i="1"/>
  <c r="T27" i="1" s="1"/>
  <c r="M5" i="1"/>
  <c r="S5" i="1" s="1"/>
  <c r="T5" i="1" s="1"/>
  <c r="O4" i="1"/>
  <c r="S4" i="1" s="1"/>
  <c r="T4" i="1" s="1"/>
  <c r="P7" i="1"/>
  <c r="Q20" i="1"/>
  <c r="R20" i="1" s="1"/>
  <c r="M6" i="1"/>
  <c r="S6" i="1" s="1"/>
  <c r="T6" i="1" s="1"/>
  <c r="S20" i="1"/>
  <c r="T20" i="1" s="1"/>
  <c r="S32" i="1" l="1"/>
  <c r="T32" i="1" s="1"/>
  <c r="S30" i="1"/>
  <c r="T30" i="1" s="1"/>
  <c r="S7" i="1"/>
  <c r="T7" i="1" s="1"/>
  <c r="S3" i="1"/>
  <c r="T3" i="1" s="1"/>
  <c r="P33" i="1"/>
  <c r="O33" i="1"/>
  <c r="Q4" i="1"/>
  <c r="R4" i="1" s="1"/>
  <c r="Q7" i="1"/>
  <c r="M33" i="1"/>
  <c r="S33" i="1" l="1"/>
  <c r="T33" i="1" s="1"/>
  <c r="R33" i="1"/>
  <c r="R7" i="1"/>
</calcChain>
</file>

<file path=xl/sharedStrings.xml><?xml version="1.0" encoding="utf-8"?>
<sst xmlns="http://schemas.openxmlformats.org/spreadsheetml/2006/main" count="85" uniqueCount="49">
  <si>
    <t>Svæði</t>
  </si>
  <si>
    <t>Fóðurframleiðandi</t>
  </si>
  <si>
    <t>Týpa fóðurs</t>
  </si>
  <si>
    <t>Magn fóðurs [kg]</t>
  </si>
  <si>
    <t>Þurrvigt fóðurs %</t>
  </si>
  <si>
    <t>Hlutfall prótín %</t>
  </si>
  <si>
    <t>Hlutfall N %</t>
  </si>
  <si>
    <t>Hlutfall P %</t>
  </si>
  <si>
    <t>Hlutfall C %</t>
  </si>
  <si>
    <t>Framleiðsla/lífmassaaukning [tonn]</t>
  </si>
  <si>
    <t>POC [kg]</t>
  </si>
  <si>
    <t>PON [kg]</t>
  </si>
  <si>
    <t>POP [kg]</t>
  </si>
  <si>
    <t>DON [kg]</t>
  </si>
  <si>
    <t>DOP [kg]</t>
  </si>
  <si>
    <t>Total P</t>
  </si>
  <si>
    <t>kg P/tonn</t>
  </si>
  <si>
    <t>Total N</t>
  </si>
  <si>
    <t>kg N/tonn</t>
  </si>
  <si>
    <t>Seyðisfjörður</t>
  </si>
  <si>
    <t>Skretting</t>
  </si>
  <si>
    <t>Armor P 1200-50P</t>
  </si>
  <si>
    <t>Armor P 300-50P</t>
  </si>
  <si>
    <t>Armor P 600-50P</t>
  </si>
  <si>
    <t>Laxá</t>
  </si>
  <si>
    <t>ECO 6 mm</t>
  </si>
  <si>
    <t xml:space="preserve">Eco 9 mm </t>
  </si>
  <si>
    <t>ECO Resp/Lipo 9,0 mm</t>
  </si>
  <si>
    <t>Eco 4,0 mm</t>
  </si>
  <si>
    <t>Express p 1200-50P</t>
  </si>
  <si>
    <t>Express P 2500-50P</t>
  </si>
  <si>
    <t>Optimax P 1200 50P</t>
  </si>
  <si>
    <t>Optimax P 2500-50P</t>
  </si>
  <si>
    <t>Prime P 600-50P</t>
  </si>
  <si>
    <t>Protec P 1200-50P</t>
  </si>
  <si>
    <t>Protec P 600-50P</t>
  </si>
  <si>
    <t>Eco Response 4mm</t>
  </si>
  <si>
    <t>Skötufjörður</t>
  </si>
  <si>
    <t xml:space="preserve">ECO 3 mm </t>
  </si>
  <si>
    <t>Eco resp/lipo 4 mm</t>
  </si>
  <si>
    <t xml:space="preserve">Prime P 150-50P </t>
  </si>
  <si>
    <t>Prime P 300-50P</t>
  </si>
  <si>
    <t>SurpremePlus P 150-50P</t>
  </si>
  <si>
    <t>Ytra Kofradýpi</t>
  </si>
  <si>
    <t>Mowi</t>
  </si>
  <si>
    <t>Athena 2500</t>
  </si>
  <si>
    <t>Eco 9,0 mm</t>
  </si>
  <si>
    <t>Eco Response Lip 9 mm</t>
  </si>
  <si>
    <t>Samtals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</si>
</sst>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_-;\-* #,##0_-;_-* &quot;-&quot;_-;_-@_-"/>
    <numFmt numFmtId="165" formatCode="0.0%"/>
    <numFmt numFmtId="166" formatCode="_-* #,##0.00_-;\-* #,##0.00_-;_-* &quot;-&quot;_-;_-@_-"/>
    <numFmt numFmtId="167" formatCode="_-* #,##0.0_-;\-* #,##0.0_-;_-* &quot;-&quot;_-;_-@_-"/>
    <numFmt numFmtId="168" formatCode="_-* #,##0.00\ _k_r_-;\-* #,##0.00\ _k_r_-;_-* &quot;-&quot;??\ _k_r_-;_-@_-"/>
  </numFmts>
  <fonts count="8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sz val="11"/>
      <color rgb="FF3F3F3F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4"/>
      <color rgb="FF3F3F3F"/>
      <name val="Aptos Narrow"/>
      <family val="2"/>
      <scheme val="minor"/>
    </font>
    <font>
      <b/>
      <sz val="14"/>
      <color rgb="FFFF0000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2"/>
        <bgColor indexed="64"/>
      </patternFill>
    </fill>
    <fill>
      <patternFill patternType="solid">
        <fgColor rgb="FFFFCC99"/>
        <bgColor rgb="FF000000"/>
      </patternFill>
    </fill>
    <fill>
      <patternFill patternType="solid">
        <fgColor rgb="FFF2F2F2"/>
        <bgColor rgb="FF000000"/>
      </patternFill>
    </fill>
  </fills>
  <borders count="2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/>
      <bottom style="thin">
        <color rgb="FF7F7F7F"/>
      </bottom>
      <diagonal/>
    </border>
    <border>
      <left style="thin">
        <color rgb="FF3F3F3F"/>
      </left>
      <right style="thin">
        <color rgb="FF3F3F3F"/>
      </right>
      <top/>
      <bottom style="thin">
        <color rgb="FF3F3F3F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indexed="64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indexed="64"/>
      </top>
      <bottom style="thin">
        <color rgb="FF3F3F3F"/>
      </bottom>
      <diagonal/>
    </border>
    <border>
      <left style="thin">
        <color rgb="FF3F3F3F"/>
      </left>
      <right style="thin">
        <color indexed="64"/>
      </right>
      <top style="thin">
        <color indexed="64"/>
      </top>
      <bottom style="thin">
        <color rgb="FF3F3F3F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indexed="64"/>
      </bottom>
      <diagonal/>
    </border>
    <border>
      <left style="thin">
        <color rgb="FF7F7F7F"/>
      </left>
      <right/>
      <top style="thin">
        <color auto="1"/>
      </top>
      <bottom/>
      <diagonal/>
    </border>
    <border>
      <left style="thin">
        <color rgb="FF7F7F7F"/>
      </left>
      <right/>
      <top/>
      <bottom/>
      <diagonal/>
    </border>
    <border>
      <left style="thin">
        <color rgb="FF7F7F7F"/>
      </left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  <border>
      <left/>
      <right style="thin">
        <color rgb="FF7F7F7F"/>
      </right>
      <top style="thin">
        <color auto="1"/>
      </top>
      <bottom style="thin">
        <color indexed="64"/>
      </bottom>
      <diagonal/>
    </border>
    <border>
      <left/>
      <right style="thin">
        <color rgb="FF3F3F3F"/>
      </right>
      <top style="thin">
        <color auto="1"/>
      </top>
      <bottom/>
      <diagonal/>
    </border>
    <border>
      <left/>
      <right style="thin">
        <color rgb="FF3F3F3F"/>
      </right>
      <top/>
      <bottom/>
      <diagonal/>
    </border>
    <border>
      <left/>
      <right style="thin">
        <color rgb="FF3F3F3F"/>
      </right>
      <top/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/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4" borderId="0" applyNumberFormat="0" applyBorder="0" applyAlignment="0" applyProtection="0"/>
  </cellStyleXfs>
  <cellXfs count="73">
    <xf numFmtId="0" fontId="0" fillId="0" borderId="0" xfId="0"/>
    <xf numFmtId="0" fontId="0" fillId="0" borderId="3" xfId="0" applyBorder="1"/>
    <xf numFmtId="0" fontId="0" fillId="0" borderId="4" xfId="0" applyBorder="1"/>
    <xf numFmtId="0" fontId="0" fillId="0" borderId="4" xfId="0" applyBorder="1" applyProtection="1">
      <protection locked="0"/>
    </xf>
    <xf numFmtId="0" fontId="0" fillId="0" borderId="4" xfId="0" applyBorder="1" applyAlignment="1">
      <alignment horizontal="center"/>
    </xf>
    <xf numFmtId="9" fontId="2" fillId="2" borderId="1" xfId="2" applyFont="1" applyFill="1" applyBorder="1" applyAlignment="1">
      <alignment horizontal="center"/>
    </xf>
    <xf numFmtId="165" fontId="2" fillId="2" borderId="1" xfId="2" applyNumberFormat="1" applyFont="1" applyFill="1" applyBorder="1" applyAlignment="1">
      <alignment horizontal="center"/>
    </xf>
    <xf numFmtId="10" fontId="4" fillId="3" borderId="2" xfId="2" applyNumberFormat="1" applyFont="1" applyFill="1" applyBorder="1" applyAlignment="1">
      <alignment horizontal="center"/>
    </xf>
    <xf numFmtId="164" fontId="2" fillId="2" borderId="1" xfId="1" applyFont="1" applyFill="1" applyBorder="1" applyAlignment="1">
      <alignment horizontal="center"/>
    </xf>
    <xf numFmtId="166" fontId="4" fillId="3" borderId="2" xfId="1" applyNumberFormat="1" applyFont="1" applyFill="1" applyBorder="1" applyAlignment="1">
      <alignment horizontal="center"/>
    </xf>
    <xf numFmtId="164" fontId="4" fillId="3" borderId="2" xfId="1" applyFont="1" applyFill="1" applyBorder="1" applyAlignment="1">
      <alignment horizontal="center"/>
    </xf>
    <xf numFmtId="0" fontId="0" fillId="0" borderId="0" xfId="0" applyProtection="1">
      <protection locked="0"/>
    </xf>
    <xf numFmtId="167" fontId="0" fillId="0" borderId="0" xfId="0" applyNumberFormat="1"/>
    <xf numFmtId="168" fontId="0" fillId="0" borderId="0" xfId="0" applyNumberFormat="1"/>
    <xf numFmtId="10" fontId="0" fillId="0" borderId="0" xfId="2" applyNumberFormat="1" applyFont="1"/>
    <xf numFmtId="164" fontId="0" fillId="0" borderId="0" xfId="1" applyFont="1"/>
    <xf numFmtId="164" fontId="0" fillId="0" borderId="0" xfId="0" applyNumberFormat="1"/>
    <xf numFmtId="165" fontId="2" fillId="2" borderId="5" xfId="2" applyNumberFormat="1" applyFont="1" applyFill="1" applyBorder="1" applyAlignment="1">
      <alignment horizontal="center"/>
    </xf>
    <xf numFmtId="0" fontId="0" fillId="0" borderId="7" xfId="0" applyBorder="1"/>
    <xf numFmtId="164" fontId="2" fillId="2" borderId="9" xfId="1" applyFont="1" applyFill="1" applyBorder="1" applyAlignment="1">
      <alignment horizontal="center"/>
    </xf>
    <xf numFmtId="9" fontId="2" fillId="2" borderId="9" xfId="2" applyFont="1" applyFill="1" applyBorder="1" applyAlignment="1">
      <alignment horizontal="center"/>
    </xf>
    <xf numFmtId="165" fontId="2" fillId="2" borderId="9" xfId="2" applyNumberFormat="1" applyFont="1" applyFill="1" applyBorder="1" applyAlignment="1">
      <alignment horizontal="center"/>
    </xf>
    <xf numFmtId="10" fontId="4" fillId="3" borderId="10" xfId="2" applyNumberFormat="1" applyFont="1" applyFill="1" applyBorder="1" applyAlignment="1">
      <alignment horizontal="center"/>
    </xf>
    <xf numFmtId="164" fontId="3" fillId="3" borderId="10" xfId="1" applyFont="1" applyFill="1" applyBorder="1" applyAlignment="1">
      <alignment horizontal="center"/>
    </xf>
    <xf numFmtId="167" fontId="3" fillId="3" borderId="11" xfId="1" applyNumberFormat="1" applyFont="1" applyFill="1" applyBorder="1" applyAlignment="1">
      <alignment horizontal="center"/>
    </xf>
    <xf numFmtId="0" fontId="0" fillId="0" borderId="14" xfId="0" applyBorder="1"/>
    <xf numFmtId="164" fontId="2" fillId="2" borderId="15" xfId="1" applyFont="1" applyFill="1" applyBorder="1" applyAlignment="1">
      <alignment horizontal="center"/>
    </xf>
    <xf numFmtId="9" fontId="2" fillId="2" borderId="15" xfId="2" applyFont="1" applyFill="1" applyBorder="1" applyAlignment="1">
      <alignment horizontal="center"/>
    </xf>
    <xf numFmtId="165" fontId="2" fillId="2" borderId="15" xfId="2" applyNumberFormat="1" applyFont="1" applyFill="1" applyBorder="1" applyAlignment="1">
      <alignment horizontal="center"/>
    </xf>
    <xf numFmtId="10" fontId="4" fillId="3" borderId="16" xfId="2" applyNumberFormat="1" applyFont="1" applyFill="1" applyBorder="1" applyAlignment="1">
      <alignment horizontal="center"/>
    </xf>
    <xf numFmtId="164" fontId="4" fillId="3" borderId="16" xfId="1" applyFont="1" applyFill="1" applyBorder="1" applyAlignment="1">
      <alignment horizontal="center"/>
    </xf>
    <xf numFmtId="166" fontId="4" fillId="3" borderId="16" xfId="1" applyNumberFormat="1" applyFont="1" applyFill="1" applyBorder="1" applyAlignment="1">
      <alignment horizontal="center"/>
    </xf>
    <xf numFmtId="164" fontId="4" fillId="3" borderId="10" xfId="1" applyFont="1" applyFill="1" applyBorder="1" applyAlignment="1">
      <alignment horizontal="center"/>
    </xf>
    <xf numFmtId="166" fontId="4" fillId="3" borderId="10" xfId="1" applyNumberFormat="1" applyFont="1" applyFill="1" applyBorder="1" applyAlignment="1">
      <alignment horizontal="center"/>
    </xf>
    <xf numFmtId="167" fontId="4" fillId="3" borderId="10" xfId="1" applyNumberFormat="1" applyFont="1" applyFill="1" applyBorder="1" applyAlignment="1">
      <alignment horizontal="center"/>
    </xf>
    <xf numFmtId="0" fontId="0" fillId="5" borderId="14" xfId="3" applyFont="1" applyFill="1" applyBorder="1"/>
    <xf numFmtId="0" fontId="5" fillId="5" borderId="0" xfId="3" applyFont="1" applyFill="1" applyBorder="1"/>
    <xf numFmtId="164" fontId="5" fillId="5" borderId="0" xfId="3" applyNumberFormat="1" applyFont="1" applyFill="1"/>
    <xf numFmtId="0" fontId="1" fillId="5" borderId="0" xfId="3" applyFill="1"/>
    <xf numFmtId="0" fontId="1" fillId="5" borderId="0" xfId="3" applyFill="1" applyProtection="1">
      <protection locked="0"/>
    </xf>
    <xf numFmtId="164" fontId="5" fillId="5" borderId="0" xfId="1" applyFont="1" applyFill="1"/>
    <xf numFmtId="164" fontId="6" fillId="5" borderId="6" xfId="1" applyFont="1" applyFill="1" applyBorder="1" applyAlignment="1">
      <alignment horizontal="center"/>
    </xf>
    <xf numFmtId="167" fontId="7" fillId="5" borderId="6" xfId="1" applyNumberFormat="1" applyFont="1" applyFill="1" applyBorder="1" applyAlignment="1">
      <alignment horizontal="center"/>
    </xf>
    <xf numFmtId="0" fontId="1" fillId="0" borderId="0" xfId="3" applyFill="1" applyBorder="1" applyAlignment="1">
      <alignment horizontal="center"/>
    </xf>
    <xf numFmtId="0" fontId="1" fillId="0" borderId="0" xfId="3" applyFill="1"/>
    <xf numFmtId="166" fontId="4" fillId="3" borderId="10" xfId="1" applyNumberFormat="1" applyFont="1" applyFill="1" applyBorder="1" applyAlignment="1">
      <alignment horizontal="left"/>
    </xf>
    <xf numFmtId="167" fontId="4" fillId="3" borderId="2" xfId="1" applyNumberFormat="1" applyFont="1" applyFill="1" applyBorder="1" applyAlignment="1">
      <alignment horizontal="center"/>
    </xf>
    <xf numFmtId="9" fontId="2" fillId="2" borderId="20" xfId="2" applyFont="1" applyFill="1" applyBorder="1" applyAlignment="1">
      <alignment horizontal="center"/>
    </xf>
    <xf numFmtId="165" fontId="2" fillId="2" borderId="20" xfId="2" applyNumberFormat="1" applyFont="1" applyFill="1" applyBorder="1" applyAlignment="1">
      <alignment horizontal="center"/>
    </xf>
    <xf numFmtId="10" fontId="4" fillId="3" borderId="21" xfId="2" applyNumberFormat="1" applyFont="1" applyFill="1" applyBorder="1" applyAlignment="1">
      <alignment horizontal="center"/>
    </xf>
    <xf numFmtId="0" fontId="0" fillId="5" borderId="22" xfId="3" applyFont="1" applyFill="1" applyBorder="1"/>
    <xf numFmtId="9" fontId="2" fillId="6" borderId="1" xfId="0" applyNumberFormat="1" applyFont="1" applyFill="1" applyBorder="1" applyAlignment="1">
      <alignment horizontal="center"/>
    </xf>
    <xf numFmtId="10" fontId="2" fillId="6" borderId="1" xfId="0" applyNumberFormat="1" applyFont="1" applyFill="1" applyBorder="1" applyAlignment="1">
      <alignment horizontal="center"/>
    </xf>
    <xf numFmtId="10" fontId="4" fillId="7" borderId="2" xfId="0" applyNumberFormat="1" applyFont="1" applyFill="1" applyBorder="1" applyAlignment="1">
      <alignment horizontal="center"/>
    </xf>
    <xf numFmtId="9" fontId="2" fillId="6" borderId="9" xfId="0" applyNumberFormat="1" applyFont="1" applyFill="1" applyBorder="1" applyAlignment="1">
      <alignment horizontal="center"/>
    </xf>
    <xf numFmtId="10" fontId="2" fillId="6" borderId="9" xfId="0" applyNumberFormat="1" applyFont="1" applyFill="1" applyBorder="1" applyAlignment="1">
      <alignment horizontal="center"/>
    </xf>
    <xf numFmtId="10" fontId="4" fillId="7" borderId="10" xfId="0" applyNumberFormat="1" applyFont="1" applyFill="1" applyBorder="1" applyAlignment="1">
      <alignment horizontal="center"/>
    </xf>
    <xf numFmtId="0" fontId="1" fillId="0" borderId="23" xfId="3" applyFill="1" applyBorder="1" applyAlignment="1">
      <alignment horizontal="center"/>
    </xf>
    <xf numFmtId="0" fontId="1" fillId="0" borderId="24" xfId="3" applyFill="1" applyBorder="1" applyAlignment="1">
      <alignment horizontal="center"/>
    </xf>
    <xf numFmtId="0" fontId="1" fillId="0" borderId="25" xfId="3" applyFill="1" applyBorder="1" applyAlignment="1">
      <alignment horizontal="center"/>
    </xf>
    <xf numFmtId="0" fontId="0" fillId="5" borderId="4" xfId="3" applyFont="1" applyFill="1" applyBorder="1"/>
    <xf numFmtId="9" fontId="2" fillId="2" borderId="27" xfId="2" applyFont="1" applyFill="1" applyBorder="1" applyAlignment="1">
      <alignment horizontal="center"/>
    </xf>
    <xf numFmtId="165" fontId="2" fillId="2" borderId="28" xfId="2" applyNumberFormat="1" applyFont="1" applyFill="1" applyBorder="1" applyAlignment="1">
      <alignment horizontal="center"/>
    </xf>
    <xf numFmtId="9" fontId="2" fillId="6" borderId="15" xfId="0" applyNumberFormat="1" applyFont="1" applyFill="1" applyBorder="1" applyAlignment="1">
      <alignment horizontal="center"/>
    </xf>
    <xf numFmtId="10" fontId="2" fillId="6" borderId="15" xfId="0" applyNumberFormat="1" applyFont="1" applyFill="1" applyBorder="1" applyAlignment="1">
      <alignment horizontal="center"/>
    </xf>
    <xf numFmtId="10" fontId="4" fillId="7" borderId="16" xfId="0" applyNumberFormat="1" applyFont="1" applyFill="1" applyBorder="1" applyAlignment="1">
      <alignment horizontal="center"/>
    </xf>
    <xf numFmtId="10" fontId="4" fillId="3" borderId="26" xfId="2" applyNumberFormat="1" applyFont="1" applyFill="1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164" fontId="2" fillId="2" borderId="17" xfId="1" applyFont="1" applyFill="1" applyBorder="1" applyAlignment="1">
      <alignment horizontal="center" vertical="center"/>
    </xf>
    <xf numFmtId="164" fontId="2" fillId="2" borderId="18" xfId="1" applyFont="1" applyFill="1" applyBorder="1" applyAlignment="1">
      <alignment horizontal="center" vertical="center"/>
    </xf>
    <xf numFmtId="164" fontId="2" fillId="2" borderId="19" xfId="1" applyFont="1" applyFill="1" applyBorder="1" applyAlignment="1">
      <alignment horizontal="center" vertical="center"/>
    </xf>
  </cellXfs>
  <cellStyles count="4">
    <cellStyle name="20% - Accent3" xfId="3" builtinId="38"/>
    <cellStyle name="Comma [0]" xfId="1" builtinId="6"/>
    <cellStyle name="Normal" xfId="0" builtinId="0"/>
    <cellStyle name="Per 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F47545-A674-46DD-81A0-3633DE5D67EC}">
  <dimension ref="A1:T40"/>
  <sheetViews>
    <sheetView tabSelected="1" workbookViewId="0">
      <selection activeCell="I29" sqref="I29:I30"/>
    </sheetView>
  </sheetViews>
  <sheetFormatPr defaultColWidth="15.7109375" defaultRowHeight="15"/>
  <cols>
    <col min="2" max="2" width="21" bestFit="1" customWidth="1"/>
    <col min="3" max="3" width="23.140625" bestFit="1" customWidth="1"/>
    <col min="4" max="4" width="16" bestFit="1" customWidth="1"/>
    <col min="7" max="7" width="12.28515625" style="11" customWidth="1"/>
    <col min="8" max="8" width="11.85546875" customWidth="1"/>
    <col min="9" max="9" width="14.85546875" bestFit="1" customWidth="1"/>
    <col min="10" max="10" width="19" customWidth="1"/>
    <col min="12" max="12" width="15.28515625" customWidth="1"/>
    <col min="13" max="18" width="13.140625" customWidth="1"/>
  </cols>
  <sheetData>
    <row r="1" spans="1:20" s="2" customFormat="1">
      <c r="A1" s="2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2" t="s">
        <v>7</v>
      </c>
      <c r="I1" s="2" t="s">
        <v>8</v>
      </c>
      <c r="J1" s="2" t="s">
        <v>9</v>
      </c>
      <c r="L1" s="4" t="s">
        <v>10</v>
      </c>
      <c r="M1" s="4" t="s">
        <v>11</v>
      </c>
      <c r="N1" s="4" t="s">
        <v>12</v>
      </c>
      <c r="O1" s="4" t="s">
        <v>13</v>
      </c>
      <c r="P1" s="4" t="s">
        <v>14</v>
      </c>
      <c r="Q1" s="4" t="s">
        <v>15</v>
      </c>
      <c r="R1" s="4" t="s">
        <v>16</v>
      </c>
      <c r="S1" s="4" t="s">
        <v>17</v>
      </c>
      <c r="T1" s="2" t="s">
        <v>18</v>
      </c>
    </row>
    <row r="2" spans="1:20">
      <c r="A2" s="67" t="s">
        <v>19</v>
      </c>
      <c r="B2" s="2" t="s">
        <v>20</v>
      </c>
      <c r="C2" s="60" t="s">
        <v>21</v>
      </c>
      <c r="D2" s="19">
        <v>163061</v>
      </c>
      <c r="E2" s="20">
        <v>0.92969999999999997</v>
      </c>
      <c r="F2" s="21">
        <v>0.37119999999999997</v>
      </c>
      <c r="G2" s="22">
        <v>0.06</v>
      </c>
      <c r="H2" s="21">
        <v>8.6E-3</v>
      </c>
      <c r="I2" s="20">
        <v>0.50580000000000003</v>
      </c>
      <c r="J2" s="70">
        <f>1370469/1000</f>
        <v>1370.4690000000001</v>
      </c>
      <c r="K2" s="57"/>
      <c r="L2" s="23">
        <f>D2*E2*I2*0.19</f>
        <v>14568.852899993401</v>
      </c>
      <c r="M2" s="9">
        <f t="shared" ref="M2:M4" si="0">D2*E2*G2*0.15</f>
        <v>1364.3803052999999</v>
      </c>
      <c r="N2" s="33">
        <f>D2*E2*H2*0.44</f>
        <v>573.64611947280002</v>
      </c>
      <c r="O2" s="33">
        <f>D2*E2*G2*0.48</f>
        <v>4366.0169769599997</v>
      </c>
      <c r="P2" s="45">
        <f>D2*E2*H2*0.26</f>
        <v>338.9727069612</v>
      </c>
      <c r="Q2" s="34">
        <f>N2+P2</f>
        <v>912.61882643400008</v>
      </c>
      <c r="R2" s="34">
        <f>Q2/$J$33</f>
        <v>0.27999003102468534</v>
      </c>
      <c r="S2" s="34">
        <f>M2+O2</f>
        <v>5730.3972822599999</v>
      </c>
      <c r="T2" s="24">
        <f>S2/$J$33</f>
        <v>1.75807693899221</v>
      </c>
    </row>
    <row r="3" spans="1:20">
      <c r="A3" s="68"/>
      <c r="B3" s="25" t="s">
        <v>20</v>
      </c>
      <c r="C3" s="35" t="s">
        <v>22</v>
      </c>
      <c r="D3" s="8">
        <v>25450</v>
      </c>
      <c r="E3" s="20">
        <v>0.91600000000000004</v>
      </c>
      <c r="F3" s="6">
        <v>0.4375</v>
      </c>
      <c r="G3" s="7">
        <v>6.9000000000000006E-2</v>
      </c>
      <c r="H3" s="6">
        <v>9.7999999999999997E-3</v>
      </c>
      <c r="I3" s="5">
        <v>0.47639999999999999</v>
      </c>
      <c r="J3" s="71"/>
      <c r="K3" s="58"/>
      <c r="L3" s="23">
        <f t="shared" ref="L3:L19" si="1">D3*E3*I3*0.19</f>
        <v>2110.1270952</v>
      </c>
      <c r="M3" s="9">
        <f t="shared" si="0"/>
        <v>241.28127000000001</v>
      </c>
      <c r="N3" s="9">
        <f t="shared" ref="N3:N6" si="2">D3*E3*H3*0.44</f>
        <v>100.5222064</v>
      </c>
      <c r="O3" s="9">
        <f>D3*E3*G3*0.48</f>
        <v>772.10006400000009</v>
      </c>
      <c r="P3" s="9">
        <f t="shared" ref="P3:P26" si="3">D3*E3*H3*0.26</f>
        <v>59.399485600000006</v>
      </c>
      <c r="Q3" s="46">
        <f t="shared" ref="Q3:Q32" si="4">N3+P3</f>
        <v>159.92169200000001</v>
      </c>
      <c r="R3" s="34">
        <f>Q3/$J$33</f>
        <v>4.9063725410488646E-2</v>
      </c>
      <c r="S3" s="34">
        <f t="shared" ref="S3:S5" si="5">M3+O3</f>
        <v>1013.3813340000002</v>
      </c>
      <c r="T3" s="24">
        <f>S3/$J$33</f>
        <v>0.31090381101952502</v>
      </c>
    </row>
    <row r="4" spans="1:20">
      <c r="A4" s="68"/>
      <c r="B4" s="25" t="s">
        <v>20</v>
      </c>
      <c r="C4" s="35" t="s">
        <v>23</v>
      </c>
      <c r="D4" s="8">
        <v>57750</v>
      </c>
      <c r="E4" s="20">
        <v>0.91569999999999996</v>
      </c>
      <c r="F4" s="6">
        <v>0.40720000000000001</v>
      </c>
      <c r="G4" s="7">
        <v>6.5600000000000006E-2</v>
      </c>
      <c r="H4" s="6">
        <v>9.4999999999999998E-3</v>
      </c>
      <c r="I4" s="5">
        <v>0.48670000000000002</v>
      </c>
      <c r="J4" s="71"/>
      <c r="K4" s="58"/>
      <c r="L4" s="23">
        <f t="shared" si="1"/>
        <v>4890.1271322749999</v>
      </c>
      <c r="M4" s="9">
        <f t="shared" si="0"/>
        <v>520.355682</v>
      </c>
      <c r="N4" s="9">
        <f t="shared" si="2"/>
        <v>221.0454015</v>
      </c>
      <c r="O4" s="9">
        <f>D4*E4*G4*0.48</f>
        <v>1665.1381823999998</v>
      </c>
      <c r="P4" s="9">
        <f t="shared" si="3"/>
        <v>130.61773725</v>
      </c>
      <c r="Q4" s="9">
        <f t="shared" si="4"/>
        <v>351.66313875000003</v>
      </c>
      <c r="R4" s="34">
        <f>Q4/$J$33</f>
        <v>0.10788970189622912</v>
      </c>
      <c r="S4" s="34">
        <f t="shared" si="5"/>
        <v>2185.4938643999999</v>
      </c>
      <c r="T4" s="24">
        <f>S4/$J$33</f>
        <v>0.67050610525824905</v>
      </c>
    </row>
    <row r="5" spans="1:20">
      <c r="A5" s="68"/>
      <c r="B5" s="25" t="s">
        <v>24</v>
      </c>
      <c r="C5" s="35" t="s">
        <v>25</v>
      </c>
      <c r="D5" s="8">
        <v>47601</v>
      </c>
      <c r="E5" s="51">
        <v>0.93</v>
      </c>
      <c r="F5" s="52">
        <v>0.38</v>
      </c>
      <c r="G5" s="53">
        <v>6.08E-2</v>
      </c>
      <c r="H5" s="52">
        <v>8.9999999999999993E-3</v>
      </c>
      <c r="I5" s="5"/>
      <c r="J5" s="71"/>
      <c r="K5" s="58"/>
      <c r="L5" s="23">
        <f t="shared" si="1"/>
        <v>0</v>
      </c>
      <c r="M5" s="9">
        <f>D5*E5*G5*0.15</f>
        <v>403.73264160000002</v>
      </c>
      <c r="N5" s="9">
        <f t="shared" si="2"/>
        <v>175.3049628</v>
      </c>
      <c r="O5" s="9">
        <f>D5*E5*G5*0.48</f>
        <v>1291.9444531199999</v>
      </c>
      <c r="P5" s="9">
        <f t="shared" si="3"/>
        <v>103.58929620000001</v>
      </c>
      <c r="Q5" s="9">
        <f t="shared" si="4"/>
        <v>278.89425900000003</v>
      </c>
      <c r="R5" s="34">
        <f>Q5/$J$33</f>
        <v>8.5564323207246343E-2</v>
      </c>
      <c r="S5" s="34">
        <f t="shared" si="5"/>
        <v>1695.67709472</v>
      </c>
      <c r="T5" s="24">
        <f>S5/$J$33</f>
        <v>0.52023108510005767</v>
      </c>
    </row>
    <row r="6" spans="1:20">
      <c r="A6" s="68"/>
      <c r="B6" s="25" t="s">
        <v>24</v>
      </c>
      <c r="C6" s="35" t="s">
        <v>26</v>
      </c>
      <c r="D6" s="8">
        <v>42267.480712166202</v>
      </c>
      <c r="E6" s="51">
        <v>0.93</v>
      </c>
      <c r="F6" s="52">
        <v>0.38</v>
      </c>
      <c r="G6" s="53">
        <v>6.08E-2</v>
      </c>
      <c r="H6" s="52">
        <v>8.9999999999999993E-3</v>
      </c>
      <c r="I6" s="5"/>
      <c r="J6" s="71"/>
      <c r="K6" s="58"/>
      <c r="L6" s="23">
        <f t="shared" si="1"/>
        <v>0</v>
      </c>
      <c r="M6" s="9">
        <f>D6*E6*G6*0.15</f>
        <v>358.49586440830893</v>
      </c>
      <c r="N6" s="9">
        <f t="shared" si="2"/>
        <v>155.6626779667657</v>
      </c>
      <c r="O6" s="9">
        <f>D6*E6*G6*0.48</f>
        <v>1147.1867661065885</v>
      </c>
      <c r="P6" s="9">
        <f t="shared" si="3"/>
        <v>91.982491525816087</v>
      </c>
      <c r="Q6" s="9">
        <f t="shared" si="4"/>
        <v>247.64516949258177</v>
      </c>
      <c r="R6" s="34">
        <f>Q6/$J$33</f>
        <v>7.5977151337405499E-2</v>
      </c>
      <c r="S6" s="34">
        <f>M6+O6</f>
        <v>1505.6826305148975</v>
      </c>
      <c r="T6" s="24">
        <f>S6/$J$33</f>
        <v>0.46194108013142554</v>
      </c>
    </row>
    <row r="7" spans="1:20">
      <c r="A7" s="68"/>
      <c r="B7" s="25" t="s">
        <v>24</v>
      </c>
      <c r="C7" s="35" t="s">
        <v>27</v>
      </c>
      <c r="D7" s="8">
        <v>39968</v>
      </c>
      <c r="E7" s="51">
        <v>0.94</v>
      </c>
      <c r="F7" s="52">
        <v>0.49</v>
      </c>
      <c r="G7" s="53">
        <v>7.8399999999999997E-2</v>
      </c>
      <c r="H7" s="52">
        <v>0.01</v>
      </c>
      <c r="I7" s="5"/>
      <c r="J7" s="71"/>
      <c r="K7" s="58"/>
      <c r="L7" s="23">
        <f>D7*E7*I7*0.19</f>
        <v>0</v>
      </c>
      <c r="M7" s="9">
        <f t="shared" ref="M7:M30" si="6">D7*E7*G7*0.15</f>
        <v>441.82225919999996</v>
      </c>
      <c r="N7" s="9">
        <f t="shared" ref="N7:N27" si="7">D7*E7*H7*0.44</f>
        <v>165.30764799999997</v>
      </c>
      <c r="O7" s="9">
        <f t="shared" ref="O7:O27" si="8">D7*E7*G7*0.48</f>
        <v>1413.8312294399998</v>
      </c>
      <c r="P7" s="10">
        <f t="shared" si="3"/>
        <v>97.681791999999987</v>
      </c>
      <c r="Q7" s="10">
        <f t="shared" si="4"/>
        <v>262.98943999999995</v>
      </c>
      <c r="R7" s="34">
        <f>Q7/$J$33</f>
        <v>8.068474957117247E-2</v>
      </c>
      <c r="S7" s="34">
        <f t="shared" ref="S7:S19" si="9">M7+O7</f>
        <v>1855.6534886399998</v>
      </c>
      <c r="T7" s="24">
        <f>S7/$J$33</f>
        <v>0.56931159297419298</v>
      </c>
    </row>
    <row r="8" spans="1:20">
      <c r="A8" s="68"/>
      <c r="B8" s="25" t="s">
        <v>24</v>
      </c>
      <c r="C8" s="35" t="s">
        <v>28</v>
      </c>
      <c r="D8" s="8">
        <v>26400</v>
      </c>
      <c r="E8" s="51">
        <v>0.93</v>
      </c>
      <c r="F8" s="52">
        <v>0.42</v>
      </c>
      <c r="G8" s="53">
        <v>6.7199999999999996E-2</v>
      </c>
      <c r="H8" s="52">
        <v>0.01</v>
      </c>
      <c r="I8" s="47"/>
      <c r="J8" s="71"/>
      <c r="K8" s="58"/>
      <c r="L8" s="23">
        <f t="shared" ref="L8:L16" si="10">D8*E8*I8*0.19</f>
        <v>0</v>
      </c>
      <c r="M8" s="9">
        <f t="shared" ref="M8:M16" si="11">D8*E8*G8*0.15</f>
        <v>247.48415999999997</v>
      </c>
      <c r="N8" s="9">
        <f t="shared" ref="N8:N16" si="12">D8*E8*H8*0.44</f>
        <v>108.0288</v>
      </c>
      <c r="O8" s="9">
        <f t="shared" ref="O8:O16" si="13">D8*E8*G8*0.48</f>
        <v>791.94931199999996</v>
      </c>
      <c r="P8" s="10">
        <f t="shared" ref="P8:P16" si="14">D8*E8*H8*0.26</f>
        <v>63.835200000000007</v>
      </c>
      <c r="Q8" s="10">
        <f t="shared" ref="Q8:Q16" si="15">N8+P8</f>
        <v>171.864</v>
      </c>
      <c r="R8" s="34">
        <f t="shared" ref="R8:R16" si="16">Q8/$J$33</f>
        <v>5.2727606858663179E-2</v>
      </c>
      <c r="S8" s="34">
        <f t="shared" ref="S8:S16" si="17">M8+O8</f>
        <v>1039.4334719999999</v>
      </c>
      <c r="T8" s="24">
        <f t="shared" ref="T8:T16" si="18">S8/$J$33</f>
        <v>0.31889656628119484</v>
      </c>
    </row>
    <row r="9" spans="1:20">
      <c r="A9" s="68"/>
      <c r="B9" s="25" t="s">
        <v>20</v>
      </c>
      <c r="C9" s="35" t="s">
        <v>29</v>
      </c>
      <c r="D9" s="8">
        <v>95981.000000000102</v>
      </c>
      <c r="E9" s="51">
        <v>0.92830000000000001</v>
      </c>
      <c r="F9" s="52">
        <v>0.37440000000000001</v>
      </c>
      <c r="G9" s="49">
        <v>5.91E-2</v>
      </c>
      <c r="H9" s="48">
        <v>8.9999999999999993E-3</v>
      </c>
      <c r="I9" s="47">
        <v>0.51219999999999999</v>
      </c>
      <c r="J9" s="71"/>
      <c r="K9" s="58"/>
      <c r="L9" s="23">
        <f t="shared" si="10"/>
        <v>8670.9522767114086</v>
      </c>
      <c r="M9" s="9">
        <f t="shared" si="11"/>
        <v>789.86407378950082</v>
      </c>
      <c r="N9" s="9">
        <f t="shared" si="12"/>
        <v>352.83268270800033</v>
      </c>
      <c r="O9" s="9">
        <f t="shared" si="13"/>
        <v>2527.5650361264024</v>
      </c>
      <c r="P9" s="10">
        <f t="shared" si="14"/>
        <v>208.49203978200021</v>
      </c>
      <c r="Q9" s="10">
        <f t="shared" si="15"/>
        <v>561.32472249000057</v>
      </c>
      <c r="R9" s="34">
        <f t="shared" si="16"/>
        <v>0.17221354843074149</v>
      </c>
      <c r="S9" s="34">
        <f t="shared" si="17"/>
        <v>3317.4291099159032</v>
      </c>
      <c r="T9" s="24">
        <f t="shared" si="18"/>
        <v>1.0177820712256822</v>
      </c>
    </row>
    <row r="10" spans="1:20">
      <c r="A10" s="68"/>
      <c r="B10" s="25" t="s">
        <v>20</v>
      </c>
      <c r="C10" s="35" t="s">
        <v>30</v>
      </c>
      <c r="D10" s="8">
        <v>237212.71201755531</v>
      </c>
      <c r="E10" s="51">
        <v>0.93</v>
      </c>
      <c r="F10" s="52">
        <v>0.35859999999999997</v>
      </c>
      <c r="G10" s="29">
        <v>5.3100000000000001E-2</v>
      </c>
      <c r="H10" s="17">
        <v>8.3999999999999995E-3</v>
      </c>
      <c r="I10" s="5">
        <v>0.52410000000000001</v>
      </c>
      <c r="J10" s="71"/>
      <c r="K10" s="58"/>
      <c r="L10" s="23">
        <f t="shared" si="10"/>
        <v>21967.906324496413</v>
      </c>
      <c r="M10" s="9">
        <f t="shared" si="11"/>
        <v>1757.14130363444</v>
      </c>
      <c r="N10" s="9">
        <f t="shared" si="12"/>
        <v>815.36651076370242</v>
      </c>
      <c r="O10" s="9">
        <f t="shared" si="13"/>
        <v>5622.8521716302084</v>
      </c>
      <c r="P10" s="10">
        <f t="shared" si="14"/>
        <v>481.80748363309692</v>
      </c>
      <c r="Q10" s="10">
        <f t="shared" si="15"/>
        <v>1297.1739943967993</v>
      </c>
      <c r="R10" s="34">
        <f t="shared" si="16"/>
        <v>0.39797095612714811</v>
      </c>
      <c r="S10" s="34">
        <f t="shared" si="17"/>
        <v>7379.9934752646486</v>
      </c>
      <c r="T10" s="24">
        <f t="shared" si="18"/>
        <v>2.2641704753948106</v>
      </c>
    </row>
    <row r="11" spans="1:20">
      <c r="A11" s="68"/>
      <c r="B11" s="25" t="s">
        <v>20</v>
      </c>
      <c r="C11" s="35" t="s">
        <v>31</v>
      </c>
      <c r="D11" s="8">
        <v>56714.540521674397</v>
      </c>
      <c r="E11" s="51">
        <v>0.92500000000000004</v>
      </c>
      <c r="F11" s="52">
        <v>0.3553</v>
      </c>
      <c r="G11" s="29">
        <v>5.9700000000000003E-2</v>
      </c>
      <c r="H11" s="17">
        <v>8.5000000000000006E-3</v>
      </c>
      <c r="I11" s="5">
        <v>0.51039999999999996</v>
      </c>
      <c r="J11" s="71"/>
      <c r="K11" s="58"/>
      <c r="L11" s="23">
        <f t="shared" si="10"/>
        <v>5087.4530855076537</v>
      </c>
      <c r="M11" s="9">
        <f t="shared" si="11"/>
        <v>469.78780709372467</v>
      </c>
      <c r="N11" s="9">
        <f t="shared" si="12"/>
        <v>196.2039529347326</v>
      </c>
      <c r="O11" s="9">
        <f t="shared" si="13"/>
        <v>1503.3209826999189</v>
      </c>
      <c r="P11" s="10">
        <f t="shared" si="14"/>
        <v>115.9386994614329</v>
      </c>
      <c r="Q11" s="10">
        <f t="shared" si="15"/>
        <v>312.14265239616549</v>
      </c>
      <c r="R11" s="34">
        <f t="shared" si="16"/>
        <v>9.5764878388524474E-2</v>
      </c>
      <c r="S11" s="34">
        <f t="shared" si="17"/>
        <v>1973.1087897936436</v>
      </c>
      <c r="T11" s="24">
        <f t="shared" si="18"/>
        <v>0.60534669597828472</v>
      </c>
    </row>
    <row r="12" spans="1:20">
      <c r="A12" s="68"/>
      <c r="B12" s="25" t="s">
        <v>20</v>
      </c>
      <c r="C12" s="35" t="s">
        <v>32</v>
      </c>
      <c r="D12" s="8">
        <v>220500</v>
      </c>
      <c r="E12" s="51">
        <v>0.92849999999999999</v>
      </c>
      <c r="F12" s="52">
        <v>0.34279999999999999</v>
      </c>
      <c r="G12" s="49">
        <v>5.3600000000000002E-2</v>
      </c>
      <c r="H12" s="48">
        <v>8.5000000000000006E-3</v>
      </c>
      <c r="I12" s="47">
        <v>0.52449999999999997</v>
      </c>
      <c r="J12" s="71"/>
      <c r="K12" s="58"/>
      <c r="L12" s="23">
        <f t="shared" si="10"/>
        <v>20402.791683749998</v>
      </c>
      <c r="M12" s="9">
        <f t="shared" si="11"/>
        <v>1646.0633700000001</v>
      </c>
      <c r="N12" s="9">
        <f t="shared" si="12"/>
        <v>765.70609500000012</v>
      </c>
      <c r="O12" s="9">
        <f t="shared" si="13"/>
        <v>5267.4027839999999</v>
      </c>
      <c r="P12" s="10">
        <f t="shared" si="14"/>
        <v>452.46269250000006</v>
      </c>
      <c r="Q12" s="10">
        <f t="shared" si="15"/>
        <v>1218.1687875000002</v>
      </c>
      <c r="R12" s="34">
        <f t="shared" si="16"/>
        <v>0.37373228200667047</v>
      </c>
      <c r="S12" s="34">
        <f t="shared" si="17"/>
        <v>6913.4661539999997</v>
      </c>
      <c r="T12" s="24">
        <f t="shared" si="18"/>
        <v>2.1210406216472681</v>
      </c>
    </row>
    <row r="13" spans="1:20">
      <c r="A13" s="68"/>
      <c r="B13" s="25" t="s">
        <v>20</v>
      </c>
      <c r="C13" s="35" t="s">
        <v>33</v>
      </c>
      <c r="D13" s="8">
        <v>69000</v>
      </c>
      <c r="E13" s="51">
        <v>0.92120000000000002</v>
      </c>
      <c r="F13" s="48">
        <v>0.41670000000000001</v>
      </c>
      <c r="G13" s="49">
        <v>6.4500000000000002E-2</v>
      </c>
      <c r="H13" s="48">
        <v>9.4999999999999998E-3</v>
      </c>
      <c r="I13" s="47">
        <v>0.49220000000000003</v>
      </c>
      <c r="J13" s="71"/>
      <c r="K13" s="58"/>
      <c r="L13" s="23">
        <f t="shared" si="10"/>
        <v>5944.2659304000008</v>
      </c>
      <c r="M13" s="9">
        <f t="shared" si="11"/>
        <v>614.97009000000003</v>
      </c>
      <c r="N13" s="9">
        <f t="shared" si="12"/>
        <v>265.69250399999999</v>
      </c>
      <c r="O13" s="9">
        <f t="shared" si="13"/>
        <v>1967.9042880000002</v>
      </c>
      <c r="P13" s="10">
        <f t="shared" si="14"/>
        <v>157.00011599999999</v>
      </c>
      <c r="Q13" s="10">
        <f t="shared" si="15"/>
        <v>422.69261999999998</v>
      </c>
      <c r="R13" s="34">
        <f t="shared" si="16"/>
        <v>0.1296814358412367</v>
      </c>
      <c r="S13" s="34">
        <f t="shared" si="17"/>
        <v>2582.8743780000004</v>
      </c>
      <c r="T13" s="24">
        <f t="shared" si="18"/>
        <v>0.79242182637724135</v>
      </c>
    </row>
    <row r="14" spans="1:20">
      <c r="A14" s="68"/>
      <c r="B14" s="25" t="s">
        <v>20</v>
      </c>
      <c r="C14" s="35" t="s">
        <v>34</v>
      </c>
      <c r="D14" s="8">
        <v>557338.99999999977</v>
      </c>
      <c r="E14" s="5">
        <v>0.93600000000000005</v>
      </c>
      <c r="F14" s="6">
        <v>0.373</v>
      </c>
      <c r="G14" s="7">
        <v>5.9400000000000001E-2</v>
      </c>
      <c r="H14" s="6">
        <v>8.6E-3</v>
      </c>
      <c r="I14" s="5">
        <v>0.50980000000000003</v>
      </c>
      <c r="J14" s="71"/>
      <c r="K14" s="58"/>
      <c r="L14" s="23">
        <f t="shared" si="10"/>
        <v>50529.932124047984</v>
      </c>
      <c r="M14" s="9">
        <f t="shared" si="11"/>
        <v>4648.0734986399984</v>
      </c>
      <c r="N14" s="9">
        <f t="shared" si="12"/>
        <v>1973.9966463359992</v>
      </c>
      <c r="O14" s="9">
        <f t="shared" si="13"/>
        <v>14873.835195647995</v>
      </c>
      <c r="P14" s="10">
        <f t="shared" si="14"/>
        <v>1166.4525637439997</v>
      </c>
      <c r="Q14" s="10">
        <f t="shared" si="15"/>
        <v>3140.4492100799989</v>
      </c>
      <c r="R14" s="34">
        <f t="shared" si="16"/>
        <v>0.96348491428511784</v>
      </c>
      <c r="S14" s="34">
        <f t="shared" si="17"/>
        <v>19521.908694287995</v>
      </c>
      <c r="T14" s="24">
        <f t="shared" si="18"/>
        <v>5.9892911067072561</v>
      </c>
    </row>
    <row r="15" spans="1:20">
      <c r="A15" s="68"/>
      <c r="B15" s="25" t="s">
        <v>20</v>
      </c>
      <c r="C15" s="35" t="s">
        <v>35</v>
      </c>
      <c r="D15" s="8">
        <v>65805</v>
      </c>
      <c r="E15" s="5">
        <v>0.92849999999999999</v>
      </c>
      <c r="F15" s="6">
        <v>0.41049999999999998</v>
      </c>
      <c r="G15" s="7">
        <v>6.4799999999999996E-2</v>
      </c>
      <c r="H15" s="6">
        <v>9.5999999999999992E-3</v>
      </c>
      <c r="I15" s="5">
        <v>0.49249999999999999</v>
      </c>
      <c r="J15" s="71"/>
      <c r="K15" s="58"/>
      <c r="L15" s="23">
        <f t="shared" si="10"/>
        <v>5717.4271194374996</v>
      </c>
      <c r="M15" s="9">
        <f t="shared" si="11"/>
        <v>593.89144109999995</v>
      </c>
      <c r="N15" s="9">
        <f t="shared" si="12"/>
        <v>258.08615712</v>
      </c>
      <c r="O15" s="9">
        <f t="shared" si="13"/>
        <v>1900.4526115199999</v>
      </c>
      <c r="P15" s="10">
        <f t="shared" si="14"/>
        <v>152.50545647999999</v>
      </c>
      <c r="Q15" s="10">
        <f t="shared" si="15"/>
        <v>410.59161359999996</v>
      </c>
      <c r="R15" s="34">
        <f t="shared" si="16"/>
        <v>0.1259688659717273</v>
      </c>
      <c r="S15" s="34">
        <f t="shared" si="17"/>
        <v>2494.3440526199997</v>
      </c>
      <c r="T15" s="24">
        <f t="shared" si="18"/>
        <v>0.76526086077824318</v>
      </c>
    </row>
    <row r="16" spans="1:20">
      <c r="A16" s="69"/>
      <c r="B16" s="25" t="s">
        <v>24</v>
      </c>
      <c r="C16" s="35" t="s">
        <v>36</v>
      </c>
      <c r="D16" s="26">
        <v>17942</v>
      </c>
      <c r="E16" s="63">
        <v>0.94</v>
      </c>
      <c r="F16" s="64">
        <v>0.49</v>
      </c>
      <c r="G16" s="65">
        <v>7.4399999999999994E-2</v>
      </c>
      <c r="H16" s="64">
        <v>0.01</v>
      </c>
      <c r="I16" s="27"/>
      <c r="J16" s="72"/>
      <c r="K16" s="59"/>
      <c r="L16" s="23">
        <f t="shared" si="10"/>
        <v>0</v>
      </c>
      <c r="M16" s="9">
        <f t="shared" si="11"/>
        <v>188.21875679999999</v>
      </c>
      <c r="N16" s="9">
        <f t="shared" si="12"/>
        <v>74.208112</v>
      </c>
      <c r="O16" s="9">
        <f t="shared" si="13"/>
        <v>602.30002175999994</v>
      </c>
      <c r="P16" s="10">
        <f t="shared" si="14"/>
        <v>43.850248000000001</v>
      </c>
      <c r="Q16" s="10">
        <f t="shared" si="15"/>
        <v>118.05835999999999</v>
      </c>
      <c r="R16" s="34">
        <f t="shared" si="16"/>
        <v>3.6220120516562662E-2</v>
      </c>
      <c r="S16" s="34">
        <f t="shared" si="17"/>
        <v>790.51877855999987</v>
      </c>
      <c r="T16" s="24">
        <f t="shared" si="18"/>
        <v>0.24252992697890358</v>
      </c>
    </row>
    <row r="17" spans="1:20">
      <c r="A17" s="67" t="s">
        <v>37</v>
      </c>
      <c r="B17" s="18" t="s">
        <v>20</v>
      </c>
      <c r="C17" s="60" t="s">
        <v>21</v>
      </c>
      <c r="D17" s="19">
        <v>53934</v>
      </c>
      <c r="E17" s="20">
        <v>0.92969999999999997</v>
      </c>
      <c r="F17" s="21">
        <v>0.37119999999999997</v>
      </c>
      <c r="G17" s="22">
        <v>0.06</v>
      </c>
      <c r="H17" s="21">
        <v>8.6E-3</v>
      </c>
      <c r="I17" s="20">
        <v>0.50580000000000003</v>
      </c>
      <c r="J17" s="70">
        <v>941</v>
      </c>
      <c r="K17" s="57"/>
      <c r="L17" s="23">
        <f t="shared" si="1"/>
        <v>4818.7887496596004</v>
      </c>
      <c r="M17" s="9">
        <f t="shared" si="6"/>
        <v>451.28195819999996</v>
      </c>
      <c r="N17" s="9">
        <f t="shared" si="7"/>
        <v>189.73899220320001</v>
      </c>
      <c r="O17" s="9">
        <f t="shared" si="8"/>
        <v>1444.1022662399998</v>
      </c>
      <c r="P17" s="32">
        <f t="shared" si="3"/>
        <v>112.1184953928</v>
      </c>
      <c r="Q17" s="32">
        <f t="shared" si="4"/>
        <v>301.857487596</v>
      </c>
      <c r="R17" s="34">
        <f>Q17/$J$33</f>
        <v>9.2609405886664359E-2</v>
      </c>
      <c r="S17" s="34">
        <f t="shared" si="9"/>
        <v>1895.3842244399998</v>
      </c>
      <c r="T17" s="24">
        <f>S17/$J$33</f>
        <v>0.5815009206837064</v>
      </c>
    </row>
    <row r="18" spans="1:20">
      <c r="A18" s="68"/>
      <c r="B18" s="18" t="s">
        <v>20</v>
      </c>
      <c r="C18" s="35" t="s">
        <v>22</v>
      </c>
      <c r="D18" s="8">
        <v>21614</v>
      </c>
      <c r="E18" s="20">
        <v>0.91600000000000004</v>
      </c>
      <c r="F18" s="6">
        <v>0.4375</v>
      </c>
      <c r="G18" s="7">
        <v>6.9000000000000006E-2</v>
      </c>
      <c r="H18" s="6">
        <v>9.7999999999999997E-3</v>
      </c>
      <c r="I18" s="5">
        <v>0.47639999999999999</v>
      </c>
      <c r="J18" s="71"/>
      <c r="K18" s="58"/>
      <c r="L18" s="23">
        <f t="shared" si="1"/>
        <v>1792.074146784</v>
      </c>
      <c r="M18" s="9">
        <f t="shared" si="6"/>
        <v>204.91368840000001</v>
      </c>
      <c r="N18" s="9">
        <f t="shared" si="7"/>
        <v>85.370804287999988</v>
      </c>
      <c r="O18" s="9">
        <f t="shared" si="8"/>
        <v>655.72380288000011</v>
      </c>
      <c r="P18" s="10">
        <f t="shared" si="3"/>
        <v>50.446384351999995</v>
      </c>
      <c r="Q18" s="10">
        <f t="shared" si="4"/>
        <v>135.81718863999998</v>
      </c>
      <c r="R18" s="34">
        <f>Q18/$J$33</f>
        <v>4.1668501415414588E-2</v>
      </c>
      <c r="S18" s="34">
        <f>M18+O18</f>
        <v>860.63749128000018</v>
      </c>
      <c r="T18" s="24">
        <f>S18/$J$33</f>
        <v>0.26404223856094355</v>
      </c>
    </row>
    <row r="19" spans="1:20">
      <c r="A19" s="68"/>
      <c r="B19" s="2" t="s">
        <v>20</v>
      </c>
      <c r="C19" s="50" t="s">
        <v>23</v>
      </c>
      <c r="D19" s="8">
        <v>85584</v>
      </c>
      <c r="E19" s="20">
        <v>0.91569999999999996</v>
      </c>
      <c r="F19" s="6">
        <v>0.40720000000000001</v>
      </c>
      <c r="G19" s="7">
        <v>6.5600000000000006E-2</v>
      </c>
      <c r="H19" s="6">
        <v>9.4999999999999998E-3</v>
      </c>
      <c r="I19" s="5">
        <v>0.48670000000000002</v>
      </c>
      <c r="J19" s="71"/>
      <c r="K19" s="58"/>
      <c r="L19" s="23">
        <f t="shared" si="1"/>
        <v>7247.0413937424</v>
      </c>
      <c r="M19" s="9">
        <f t="shared" si="6"/>
        <v>771.15360499199994</v>
      </c>
      <c r="N19" s="9">
        <f t="shared" si="7"/>
        <v>327.58354358399998</v>
      </c>
      <c r="O19" s="9">
        <f t="shared" si="8"/>
        <v>2467.6915359743998</v>
      </c>
      <c r="P19" s="10">
        <f t="shared" si="3"/>
        <v>193.57209393599999</v>
      </c>
      <c r="Q19" s="10">
        <f t="shared" si="4"/>
        <v>521.15563752000003</v>
      </c>
      <c r="R19" s="34">
        <f>Q19/$J$33</f>
        <v>0.15988973588029218</v>
      </c>
      <c r="S19" s="34">
        <f t="shared" si="9"/>
        <v>3238.8451409663999</v>
      </c>
      <c r="T19" s="24">
        <f>S19/$J$33</f>
        <v>0.99367263224973146</v>
      </c>
    </row>
    <row r="20" spans="1:20">
      <c r="A20" s="68"/>
      <c r="B20" s="2" t="s">
        <v>24</v>
      </c>
      <c r="C20" s="35" t="s">
        <v>38</v>
      </c>
      <c r="D20" s="8">
        <v>11600</v>
      </c>
      <c r="E20" s="54">
        <v>0.93</v>
      </c>
      <c r="F20" s="55">
        <v>0.49</v>
      </c>
      <c r="G20" s="56">
        <v>7.8399999999999997E-2</v>
      </c>
      <c r="H20" s="55">
        <v>0.01</v>
      </c>
      <c r="I20" s="5"/>
      <c r="J20" s="71"/>
      <c r="K20" s="58"/>
      <c r="L20" s="23">
        <f>D20*E20*I20*0.19</f>
        <v>0</v>
      </c>
      <c r="M20" s="9">
        <f t="shared" si="6"/>
        <v>126.86687999999998</v>
      </c>
      <c r="N20" s="9">
        <f t="shared" si="7"/>
        <v>47.467199999999998</v>
      </c>
      <c r="O20" s="9">
        <f t="shared" si="8"/>
        <v>405.97401599999995</v>
      </c>
      <c r="P20" s="10">
        <f t="shared" si="3"/>
        <v>28.0488</v>
      </c>
      <c r="Q20" s="10">
        <f t="shared" si="4"/>
        <v>75.515999999999991</v>
      </c>
      <c r="R20" s="34">
        <f>Q20/$J$33</f>
        <v>2.3168190892442906E-2</v>
      </c>
      <c r="S20" s="10">
        <f t="shared" ref="S20:S26" si="19">M20+O20</f>
        <v>532.84089599999993</v>
      </c>
      <c r="T20" s="24">
        <f>S20/$J$33</f>
        <v>0.16347475493707714</v>
      </c>
    </row>
    <row r="21" spans="1:20">
      <c r="A21" s="68"/>
      <c r="B21" s="25" t="s">
        <v>24</v>
      </c>
      <c r="C21" s="35" t="s">
        <v>28</v>
      </c>
      <c r="D21" s="8">
        <v>12600</v>
      </c>
      <c r="E21" s="51">
        <v>0.93</v>
      </c>
      <c r="F21" s="52">
        <v>0.42</v>
      </c>
      <c r="G21" s="53">
        <v>6.7199999999999996E-2</v>
      </c>
      <c r="H21" s="52">
        <v>0.01</v>
      </c>
      <c r="I21" s="5"/>
      <c r="J21" s="71"/>
      <c r="K21" s="58"/>
      <c r="L21" s="23">
        <f t="shared" ref="L21:L30" si="20">D21*E21*I21*0.19</f>
        <v>0</v>
      </c>
      <c r="M21" s="9">
        <f t="shared" si="6"/>
        <v>118.11743999999999</v>
      </c>
      <c r="N21" s="9">
        <f t="shared" si="7"/>
        <v>51.559200000000004</v>
      </c>
      <c r="O21" s="9">
        <f t="shared" si="8"/>
        <v>377.97580799999997</v>
      </c>
      <c r="P21" s="10">
        <f t="shared" si="3"/>
        <v>30.466800000000003</v>
      </c>
      <c r="Q21" s="10">
        <f t="shared" si="4"/>
        <v>82.02600000000001</v>
      </c>
      <c r="R21" s="34">
        <f>Q21/$J$33</f>
        <v>2.5165448727998335E-2</v>
      </c>
      <c r="S21" s="10">
        <f>M21+O21</f>
        <v>496.09324799999996</v>
      </c>
      <c r="T21" s="24">
        <f>S21/$J$33</f>
        <v>0.15220063390693392</v>
      </c>
    </row>
    <row r="22" spans="1:20">
      <c r="A22" s="68"/>
      <c r="B22" s="2" t="s">
        <v>24</v>
      </c>
      <c r="C22" s="35" t="s">
        <v>39</v>
      </c>
      <c r="D22" s="8">
        <v>10000</v>
      </c>
      <c r="E22" s="51">
        <v>0.94</v>
      </c>
      <c r="F22" s="52">
        <v>0.49</v>
      </c>
      <c r="G22" s="53">
        <v>0.08</v>
      </c>
      <c r="H22" s="52">
        <v>8.9999999999999993E-3</v>
      </c>
      <c r="I22" s="5"/>
      <c r="J22" s="71"/>
      <c r="K22" s="58"/>
      <c r="L22" s="23">
        <f t="shared" si="20"/>
        <v>0</v>
      </c>
      <c r="M22" s="9">
        <f t="shared" ref="M22:M25" si="21">D22*E22*G22*0.15</f>
        <v>112.8</v>
      </c>
      <c r="N22" s="9">
        <f t="shared" ref="N22:N25" si="22">D22*E22*H22*0.44</f>
        <v>37.223999999999997</v>
      </c>
      <c r="O22" s="9">
        <f t="shared" ref="O22:O25" si="23">D22*E22*G22*0.48</f>
        <v>360.96</v>
      </c>
      <c r="P22" s="10">
        <f t="shared" ref="P22:P25" si="24">D22*E22*H22*0.26</f>
        <v>21.995999999999999</v>
      </c>
      <c r="Q22" s="10">
        <f t="shared" ref="Q22:Q25" si="25">N22+P22</f>
        <v>59.22</v>
      </c>
      <c r="R22" s="34">
        <f t="shared" ref="R22:R25" si="26">Q22/$J$33</f>
        <v>1.8168603536342882E-2</v>
      </c>
      <c r="S22" s="10">
        <f t="shared" ref="S22:S25" si="27">M22+O22</f>
        <v>473.76</v>
      </c>
      <c r="T22" s="24">
        <f t="shared" ref="T22:T25" si="28">S22/$J$33</f>
        <v>0.14534882829074305</v>
      </c>
    </row>
    <row r="23" spans="1:20">
      <c r="A23" s="68"/>
      <c r="B23" s="2" t="s">
        <v>20</v>
      </c>
      <c r="C23" s="35" t="s">
        <v>40</v>
      </c>
      <c r="D23" s="8">
        <v>127213</v>
      </c>
      <c r="E23" s="5">
        <v>0.92</v>
      </c>
      <c r="F23" s="6">
        <v>0.44359999999999999</v>
      </c>
      <c r="G23" s="7">
        <v>7.0800000000000002E-2</v>
      </c>
      <c r="H23" s="6">
        <v>9.7999999999999997E-3</v>
      </c>
      <c r="I23" s="5">
        <v>0.47799999999999998</v>
      </c>
      <c r="J23" s="71"/>
      <c r="K23" s="58"/>
      <c r="L23" s="23">
        <f t="shared" si="20"/>
        <v>10629.2058872</v>
      </c>
      <c r="M23" s="9">
        <f t="shared" si="21"/>
        <v>1242.9218952000001</v>
      </c>
      <c r="N23" s="9">
        <f t="shared" si="22"/>
        <v>504.65905952000003</v>
      </c>
      <c r="O23" s="9">
        <f t="shared" si="23"/>
        <v>3977.3500646400003</v>
      </c>
      <c r="P23" s="10">
        <f t="shared" si="24"/>
        <v>298.20762608000001</v>
      </c>
      <c r="Q23" s="10">
        <f t="shared" si="25"/>
        <v>802.86668559999998</v>
      </c>
      <c r="R23" s="34">
        <f t="shared" si="26"/>
        <v>0.2463182455792646</v>
      </c>
      <c r="S23" s="10">
        <f t="shared" si="27"/>
        <v>5220.2719598399999</v>
      </c>
      <c r="T23" s="24">
        <f t="shared" si="28"/>
        <v>1.6015712865623204</v>
      </c>
    </row>
    <row r="24" spans="1:20">
      <c r="A24" s="68"/>
      <c r="B24" s="2" t="s">
        <v>20</v>
      </c>
      <c r="C24" s="35" t="s">
        <v>41</v>
      </c>
      <c r="D24" s="8">
        <v>150345</v>
      </c>
      <c r="E24" s="5">
        <v>0.92</v>
      </c>
      <c r="F24" s="6">
        <v>0.44269999999999998</v>
      </c>
      <c r="G24" s="7">
        <v>6.8400000000000002E-2</v>
      </c>
      <c r="H24" s="6">
        <v>1.01E-2</v>
      </c>
      <c r="I24" s="5">
        <v>0.4824</v>
      </c>
      <c r="J24" s="71"/>
      <c r="K24" s="58"/>
      <c r="L24" s="23">
        <f t="shared" si="20"/>
        <v>12677.619614399999</v>
      </c>
      <c r="M24" s="9">
        <f t="shared" si="21"/>
        <v>1419.1365239999998</v>
      </c>
      <c r="N24" s="9">
        <f t="shared" si="22"/>
        <v>614.68252559999996</v>
      </c>
      <c r="O24" s="9">
        <f t="shared" si="23"/>
        <v>4541.2368767999997</v>
      </c>
      <c r="P24" s="10">
        <f t="shared" si="24"/>
        <v>363.22149239999999</v>
      </c>
      <c r="Q24" s="10">
        <f t="shared" si="25"/>
        <v>977.90401799999995</v>
      </c>
      <c r="R24" s="34">
        <f t="shared" si="26"/>
        <v>0.30001942586353786</v>
      </c>
      <c r="S24" s="10">
        <f t="shared" si="27"/>
        <v>5960.3734007999992</v>
      </c>
      <c r="T24" s="24">
        <f t="shared" si="28"/>
        <v>1.8286332530850882</v>
      </c>
    </row>
    <row r="25" spans="1:20">
      <c r="A25" s="68"/>
      <c r="B25" s="2" t="s">
        <v>20</v>
      </c>
      <c r="C25" s="35" t="s">
        <v>34</v>
      </c>
      <c r="D25" s="8">
        <v>661</v>
      </c>
      <c r="E25" s="5">
        <v>0.93600000000000005</v>
      </c>
      <c r="F25" s="6">
        <v>0.373</v>
      </c>
      <c r="G25" s="7">
        <v>5.9400000000000001E-2</v>
      </c>
      <c r="H25" s="6">
        <v>8.6E-3</v>
      </c>
      <c r="I25" s="5">
        <v>0.50980000000000003</v>
      </c>
      <c r="J25" s="71"/>
      <c r="K25" s="58"/>
      <c r="L25" s="23">
        <f t="shared" si="20"/>
        <v>59.928131952000008</v>
      </c>
      <c r="M25" s="9">
        <f t="shared" si="21"/>
        <v>5.5125813599999995</v>
      </c>
      <c r="N25" s="9">
        <f t="shared" si="22"/>
        <v>2.3411456640000003</v>
      </c>
      <c r="O25" s="9">
        <f t="shared" si="23"/>
        <v>17.640260351999999</v>
      </c>
      <c r="P25" s="10">
        <f t="shared" si="24"/>
        <v>1.3834042560000002</v>
      </c>
      <c r="Q25" s="10">
        <f t="shared" si="25"/>
        <v>3.7245499200000003</v>
      </c>
      <c r="R25" s="34">
        <f t="shared" si="26"/>
        <v>1.1426861000978995E-3</v>
      </c>
      <c r="S25" s="10">
        <f t="shared" si="27"/>
        <v>23.152841711999997</v>
      </c>
      <c r="T25" s="24">
        <f t="shared" si="28"/>
        <v>7.1032556873527547E-3</v>
      </c>
    </row>
    <row r="26" spans="1:20">
      <c r="A26" s="68"/>
      <c r="B26" s="2" t="s">
        <v>20</v>
      </c>
      <c r="C26" s="35" t="s">
        <v>35</v>
      </c>
      <c r="D26" s="8">
        <v>161780</v>
      </c>
      <c r="E26" s="5">
        <v>0.92849999999999999</v>
      </c>
      <c r="F26" s="6">
        <v>0.41049999999999998</v>
      </c>
      <c r="G26" s="7">
        <v>6.4799999999999996E-2</v>
      </c>
      <c r="H26" s="6">
        <v>9.5999999999999992E-3</v>
      </c>
      <c r="I26" s="5">
        <v>0.49249999999999999</v>
      </c>
      <c r="J26" s="71"/>
      <c r="K26" s="58"/>
      <c r="L26" s="23">
        <f t="shared" si="20"/>
        <v>14056.156209750003</v>
      </c>
      <c r="M26" s="9">
        <f t="shared" si="6"/>
        <v>1460.0677355999999</v>
      </c>
      <c r="N26" s="9">
        <f t="shared" si="7"/>
        <v>634.49857152000004</v>
      </c>
      <c r="O26" s="9">
        <f t="shared" si="8"/>
        <v>4672.21675392</v>
      </c>
      <c r="P26" s="10">
        <f t="shared" si="3"/>
        <v>374.93097408000006</v>
      </c>
      <c r="Q26" s="10">
        <f t="shared" si="4"/>
        <v>1009.4295456000001</v>
      </c>
      <c r="R26" s="34">
        <f>Q26/$J$33</f>
        <v>0.30969140850856386</v>
      </c>
      <c r="S26" s="10">
        <f t="shared" si="19"/>
        <v>6132.2844895199996</v>
      </c>
      <c r="T26" s="24">
        <f>S26/$J$33</f>
        <v>1.8813753066895251</v>
      </c>
    </row>
    <row r="27" spans="1:20">
      <c r="A27" s="69"/>
      <c r="B27" s="2" t="s">
        <v>20</v>
      </c>
      <c r="C27" s="35" t="s">
        <v>42</v>
      </c>
      <c r="D27" s="26">
        <v>70500</v>
      </c>
      <c r="E27" s="28">
        <v>0.9153</v>
      </c>
      <c r="F27" s="28">
        <v>0.44400000000000001</v>
      </c>
      <c r="G27" s="29">
        <v>7.7499999999999999E-2</v>
      </c>
      <c r="H27" s="28">
        <v>9.7999999999999997E-3</v>
      </c>
      <c r="I27" s="27">
        <v>0.4788</v>
      </c>
      <c r="J27" s="72"/>
      <c r="K27" s="59"/>
      <c r="L27" s="23">
        <f t="shared" si="20"/>
        <v>5870.3003478000001</v>
      </c>
      <c r="M27" s="9">
        <f t="shared" si="6"/>
        <v>750.14555624999991</v>
      </c>
      <c r="N27" s="9">
        <f t="shared" si="7"/>
        <v>278.24753879999997</v>
      </c>
      <c r="O27" s="9">
        <f t="shared" si="8"/>
        <v>2400.46578</v>
      </c>
      <c r="P27" s="30">
        <f t="shared" ref="P27:P30" si="29">D27*E27*H27*0.26</f>
        <v>164.4190002</v>
      </c>
      <c r="Q27" s="30">
        <f t="shared" si="4"/>
        <v>442.66653899999994</v>
      </c>
      <c r="R27" s="34">
        <f>Q27/$J$33</f>
        <v>0.13580940300398622</v>
      </c>
      <c r="S27" s="30">
        <f t="shared" ref="S27:S32" si="30">M27+O27</f>
        <v>3150.61133625</v>
      </c>
      <c r="T27" s="24">
        <f>S27/$J$33</f>
        <v>0.96660263872735097</v>
      </c>
    </row>
    <row r="28" spans="1:20">
      <c r="A28" s="67" t="s">
        <v>43</v>
      </c>
      <c r="B28" s="2" t="s">
        <v>44</v>
      </c>
      <c r="C28" s="60" t="s">
        <v>45</v>
      </c>
      <c r="D28" s="19">
        <v>1321648.745000001</v>
      </c>
      <c r="E28" s="20">
        <v>0.96</v>
      </c>
      <c r="F28" s="21">
        <v>0.38300000000000001</v>
      </c>
      <c r="G28" s="66">
        <v>6.13E-2</v>
      </c>
      <c r="H28" s="21">
        <v>8.9999999999999993E-3</v>
      </c>
      <c r="I28" s="20">
        <v>0.52</v>
      </c>
      <c r="J28" s="70">
        <v>948</v>
      </c>
      <c r="K28" s="43"/>
      <c r="L28" s="23">
        <f t="shared" si="20"/>
        <v>125355.7401657601</v>
      </c>
      <c r="M28" s="9">
        <f t="shared" si="6"/>
        <v>11666.45780186401</v>
      </c>
      <c r="N28" s="30">
        <f t="shared" ref="N28:N30" si="31">D28*E28*H28*0.44</f>
        <v>5024.3798689920031</v>
      </c>
      <c r="O28" s="31">
        <f t="shared" ref="O28:O30" si="32">D28*E28*G28*0.48</f>
        <v>37332.664965964832</v>
      </c>
      <c r="P28" s="30">
        <f t="shared" si="29"/>
        <v>2968.9517407680023</v>
      </c>
      <c r="Q28" s="30">
        <f t="shared" si="4"/>
        <v>7993.3316097600054</v>
      </c>
      <c r="R28" s="34">
        <f>Q28/$J$33</f>
        <v>2.4523416574172066</v>
      </c>
      <c r="S28" s="30">
        <f t="shared" si="30"/>
        <v>48999.122767828841</v>
      </c>
      <c r="T28" s="24">
        <f>S28/$J$33</f>
        <v>15.03285435996748</v>
      </c>
    </row>
    <row r="29" spans="1:20">
      <c r="A29" s="68"/>
      <c r="B29" s="2" t="s">
        <v>24</v>
      </c>
      <c r="C29" s="35" t="s">
        <v>46</v>
      </c>
      <c r="D29" s="8">
        <v>25825.519287833798</v>
      </c>
      <c r="E29" s="51">
        <v>0.93</v>
      </c>
      <c r="F29" s="52">
        <v>0.38</v>
      </c>
      <c r="G29" s="53">
        <v>6.08E-2</v>
      </c>
      <c r="H29" s="52">
        <v>8.9999999999999993E-3</v>
      </c>
      <c r="I29" s="5"/>
      <c r="J29" s="71"/>
      <c r="K29" s="43"/>
      <c r="L29" s="23">
        <f t="shared" si="20"/>
        <v>0</v>
      </c>
      <c r="M29" s="9">
        <f t="shared" si="6"/>
        <v>219.04172439169113</v>
      </c>
      <c r="N29" s="30">
        <f t="shared" si="31"/>
        <v>95.110222433234298</v>
      </c>
      <c r="O29" s="31">
        <f t="shared" si="32"/>
        <v>700.9335180534116</v>
      </c>
      <c r="P29" s="30">
        <f t="shared" si="29"/>
        <v>56.20149507418391</v>
      </c>
      <c r="Q29" s="30">
        <f t="shared" si="4"/>
        <v>151.31171750741822</v>
      </c>
      <c r="R29" s="34">
        <f>Q29/$J$33</f>
        <v>4.6422198679422391E-2</v>
      </c>
      <c r="S29" s="30">
        <f t="shared" si="30"/>
        <v>919.97524244510271</v>
      </c>
      <c r="T29" s="24">
        <f>S29/$J$33</f>
        <v>0.28224696797088811</v>
      </c>
    </row>
    <row r="30" spans="1:20">
      <c r="A30" s="68"/>
      <c r="B30" s="2" t="s">
        <v>24</v>
      </c>
      <c r="C30" s="35" t="s">
        <v>47</v>
      </c>
      <c r="D30" s="8">
        <v>26400</v>
      </c>
      <c r="E30" s="51">
        <v>0.94</v>
      </c>
      <c r="F30" s="52">
        <v>0.49</v>
      </c>
      <c r="G30" s="53">
        <v>7.8399999999999997E-2</v>
      </c>
      <c r="H30" s="52">
        <v>0.01</v>
      </c>
      <c r="I30" s="5"/>
      <c r="J30" s="71"/>
      <c r="K30" s="43"/>
      <c r="L30" s="23">
        <f t="shared" si="20"/>
        <v>0</v>
      </c>
      <c r="M30" s="9">
        <f t="shared" si="6"/>
        <v>291.83616000000001</v>
      </c>
      <c r="N30" s="30">
        <f t="shared" si="31"/>
        <v>109.1904</v>
      </c>
      <c r="O30" s="31">
        <f t="shared" si="32"/>
        <v>933.87571199999991</v>
      </c>
      <c r="P30" s="30">
        <f t="shared" si="29"/>
        <v>64.521600000000007</v>
      </c>
      <c r="Q30" s="30">
        <f t="shared" si="4"/>
        <v>173.71199999999999</v>
      </c>
      <c r="R30" s="34">
        <f>Q30/$J$33</f>
        <v>5.3294570373272454E-2</v>
      </c>
      <c r="S30" s="30">
        <f t="shared" si="30"/>
        <v>1225.7118719999999</v>
      </c>
      <c r="T30" s="24">
        <f>S30/$J$33</f>
        <v>0.3760464885538104</v>
      </c>
    </row>
    <row r="31" spans="1:20">
      <c r="A31" s="68"/>
      <c r="B31" s="2" t="s">
        <v>20</v>
      </c>
      <c r="C31" s="35" t="s">
        <v>30</v>
      </c>
      <c r="D31" s="8">
        <v>3427.2879824448</v>
      </c>
      <c r="E31" s="20">
        <v>0.93</v>
      </c>
      <c r="F31" s="17">
        <v>0.35859999999999997</v>
      </c>
      <c r="G31" s="29">
        <v>5.3100000000000001E-2</v>
      </c>
      <c r="H31" s="17">
        <v>8.3999999999999995E-3</v>
      </c>
      <c r="I31" s="5">
        <v>0.52410000000000001</v>
      </c>
      <c r="J31" s="71"/>
      <c r="K31" s="43"/>
      <c r="L31" s="23">
        <f>D31*E31*I31*0.19</f>
        <v>317.39589630359984</v>
      </c>
      <c r="M31" s="9">
        <f>D31*E31*G31*0.15</f>
        <v>25.387464365560735</v>
      </c>
      <c r="N31" s="30">
        <f>D31*E31*H31*0.44</f>
        <v>11.780548436297863</v>
      </c>
      <c r="O31" s="31">
        <f>D31*E31*G31*0.48</f>
        <v>81.239885969794358</v>
      </c>
      <c r="P31" s="30">
        <f>D31*E31*H31*0.26</f>
        <v>6.9612331669032832</v>
      </c>
      <c r="Q31" s="30">
        <f t="shared" si="4"/>
        <v>18.741781603201147</v>
      </c>
      <c r="R31" s="34">
        <f>Q31/$J$33</f>
        <v>5.7499493332199654E-3</v>
      </c>
      <c r="S31" s="30">
        <f t="shared" si="30"/>
        <v>106.62735033535509</v>
      </c>
      <c r="T31" s="24">
        <f>S31/$J$33</f>
        <v>3.2713104599355017E-2</v>
      </c>
    </row>
    <row r="32" spans="1:20">
      <c r="A32" s="69"/>
      <c r="B32" s="2" t="s">
        <v>20</v>
      </c>
      <c r="C32" s="35" t="s">
        <v>31</v>
      </c>
      <c r="D32" s="26">
        <v>94035.459478325603</v>
      </c>
      <c r="E32" s="61">
        <v>0.92500000000000004</v>
      </c>
      <c r="F32" s="62">
        <v>0.3553</v>
      </c>
      <c r="G32" s="29">
        <v>5.9700000000000003E-2</v>
      </c>
      <c r="H32" s="62">
        <v>8.5000000000000006E-3</v>
      </c>
      <c r="I32" s="27">
        <v>0.51039999999999996</v>
      </c>
      <c r="J32" s="72"/>
      <c r="K32" s="43"/>
      <c r="L32" s="23">
        <f>D32*E32*I32*0.19</f>
        <v>8435.2440144923457</v>
      </c>
      <c r="M32" s="9">
        <f>D32*E32*G32*0.15</f>
        <v>778.9309741562754</v>
      </c>
      <c r="N32" s="30">
        <f>D32*E32*H32*0.44</f>
        <v>325.31567206526745</v>
      </c>
      <c r="O32" s="31">
        <f>D32*E32*G32*0.48</f>
        <v>2492.5791173000812</v>
      </c>
      <c r="P32" s="30">
        <f>D32*E32*H32*0.26</f>
        <v>192.23198803856715</v>
      </c>
      <c r="Q32" s="30">
        <f t="shared" si="4"/>
        <v>517.54766010383457</v>
      </c>
      <c r="R32" s="34">
        <f>Q32/$J$33</f>
        <v>0.15878281404235922</v>
      </c>
      <c r="S32" s="30">
        <f t="shared" si="30"/>
        <v>3271.5100914563563</v>
      </c>
      <c r="T32" s="24">
        <f>S32/$J$33</f>
        <v>1.0036941880583483</v>
      </c>
    </row>
    <row r="33" spans="3:20" ht="18.75">
      <c r="C33" s="36" t="s">
        <v>48</v>
      </c>
      <c r="D33" s="37">
        <f>SUM(D2:D32)</f>
        <v>3900159.745000001</v>
      </c>
      <c r="E33" s="38"/>
      <c r="F33" s="38"/>
      <c r="G33" s="39"/>
      <c r="H33" s="38"/>
      <c r="I33" s="38"/>
      <c r="J33" s="40">
        <f>SUM(J2:J32)</f>
        <v>3259.4690000000001</v>
      </c>
      <c r="K33" s="44"/>
      <c r="L33" s="41">
        <f>SUM(L2:L32)</f>
        <v>331149.33022966341</v>
      </c>
      <c r="M33" s="41">
        <f>SUM(M2:M20)</f>
        <v>15839.778655157974</v>
      </c>
      <c r="N33" s="41">
        <f>SUM(N2:N32)</f>
        <v>14540.759770108001</v>
      </c>
      <c r="O33" s="41">
        <f>SUM(O2:O32)</f>
        <v>108576.43043950564</v>
      </c>
      <c r="P33" s="41">
        <f>SUM(P2:P32)</f>
        <v>8592.2671368820011</v>
      </c>
      <c r="Q33" s="41">
        <f>SUM(Q2:Q32)</f>
        <v>23133.026906990002</v>
      </c>
      <c r="R33" s="42">
        <f>Q33/$J33</f>
        <v>7.0971765361137047</v>
      </c>
      <c r="S33" s="41">
        <f>SUM(S2:S32)</f>
        <v>142506.56495185115</v>
      </c>
      <c r="T33" s="42">
        <f>S33/$J33</f>
        <v>43.720791623375199</v>
      </c>
    </row>
    <row r="34" spans="3:20">
      <c r="J34" s="13"/>
      <c r="R34" s="12"/>
    </row>
    <row r="35" spans="3:20">
      <c r="J35" s="13"/>
    </row>
    <row r="36" spans="3:20">
      <c r="F36" s="16"/>
      <c r="J36" s="15"/>
    </row>
    <row r="37" spans="3:20">
      <c r="J37" s="15"/>
    </row>
    <row r="38" spans="3:20">
      <c r="J38" s="16"/>
    </row>
    <row r="40" spans="3:20">
      <c r="D40" s="14"/>
    </row>
  </sheetData>
  <mergeCells count="6">
    <mergeCell ref="A2:A16"/>
    <mergeCell ref="A17:A27"/>
    <mergeCell ref="A28:A32"/>
    <mergeCell ref="J2:J16"/>
    <mergeCell ref="J17:J27"/>
    <mergeCell ref="J28:J32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53b59f9-af6d-4b01-ad77-8a5ba6054d89">
      <Terms xmlns="http://schemas.microsoft.com/office/infopath/2007/PartnerControls"/>
    </lcf76f155ced4ddcb4097134ff3c332f>
    <TaxCatchAll xmlns="2071c499-bdd1-42f1-a7c0-0b7d66f60ba1" xsi:nil="true"/>
    <_Flow_SignoffStatus xmlns="f53b59f9-af6d-4b01-ad77-8a5ba6054d89" xsi:nil="true"/>
    <fireextinguisherplan xmlns="f53b59f9-af6d-4b01-ad77-8a5ba6054d89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26617B51088BD459F8B2E496E750EB4" ma:contentTypeVersion="18" ma:contentTypeDescription="Create a new document." ma:contentTypeScope="" ma:versionID="c3139ba925eed6de56668ded98ffd5e2">
  <xsd:schema xmlns:xsd="http://www.w3.org/2001/XMLSchema" xmlns:xs="http://www.w3.org/2001/XMLSchema" xmlns:p="http://schemas.microsoft.com/office/2006/metadata/properties" xmlns:ns2="f53b59f9-af6d-4b01-ad77-8a5ba6054d89" xmlns:ns3="2071c499-bdd1-42f1-a7c0-0b7d66f60ba1" targetNamespace="http://schemas.microsoft.com/office/2006/metadata/properties" ma:root="true" ma:fieldsID="ebbe62988995d2b4442865c614425f65" ns2:_="" ns3:_="">
    <xsd:import namespace="f53b59f9-af6d-4b01-ad77-8a5ba6054d89"/>
    <xsd:import namespace="2071c499-bdd1-42f1-a7c0-0b7d66f60ba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Location" minOccurs="0"/>
                <xsd:element ref="ns2:MediaServiceObjectDetectorVersions" minOccurs="0"/>
                <xsd:element ref="ns2:_Flow_SignoffStatus" minOccurs="0"/>
                <xsd:element ref="ns2:MediaServiceSearchProperties" minOccurs="0"/>
                <xsd:element ref="ns2:MediaLengthInSeconds" minOccurs="0"/>
                <xsd:element ref="ns2:fireextinguisherpla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3b59f9-af6d-4b01-ad77-8a5ba6054d8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836ef67a-0f49-4406-8f74-aeb1a436c0f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22" nillable="true" ma:displayName="Sign-off status" ma:internalName="Sign_x002d_off_x0020_status">
      <xsd:simpleType>
        <xsd:restriction base="dms:Text">
          <xsd:maxLength value="255"/>
        </xsd:restriction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fireextinguisherplan" ma:index="25" nillable="true" ma:displayName="fire extinguisher plan" ma:format="Dropdown" ma:internalName="fireextinguisherplan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71c499-bdd1-42f1-a7c0-0b7d66f60ba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11bde971-7667-4eb2-bb07-76280d6a8966}" ma:internalName="TaxCatchAll" ma:showField="CatchAllData" ma:web="2071c499-bdd1-42f1-a7c0-0b7d66f60ba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8586E6B-D0AC-493F-A138-DEEEABEDB353}"/>
</file>

<file path=customXml/itemProps2.xml><?xml version="1.0" encoding="utf-8"?>
<ds:datastoreItem xmlns:ds="http://schemas.openxmlformats.org/officeDocument/2006/customXml" ds:itemID="{0B4B6299-9E75-44A6-86AA-1670FC0A85A7}"/>
</file>

<file path=customXml/itemProps3.xml><?xml version="1.0" encoding="utf-8"?>
<ds:datastoreItem xmlns:ds="http://schemas.openxmlformats.org/officeDocument/2006/customXml" ds:itemID="{0E2AE10B-FD17-4CCB-8DF8-B64A84DC7CC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Óli Rafn Kristinsson</dc:creator>
  <cp:keywords/>
  <dc:description/>
  <cp:lastModifiedBy/>
  <cp:revision/>
  <dcterms:created xsi:type="dcterms:W3CDTF">2025-01-09T15:26:00Z</dcterms:created>
  <dcterms:modified xsi:type="dcterms:W3CDTF">2026-04-29T08:37:03Z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0x010100526617B51088BD459F8B2E496E750EB4</vt:lpwstr>
  </property>
</Properties>
</file>