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2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J:\0_Emission Inventory\2025_Inventory\5_Summary_Files\"/>
    </mc:Choice>
  </mc:AlternateContent>
  <xr:revisionPtr revIDLastSave="0" documentId="13_ncr:1_{AFED43B9-DAA6-4860-8373-1E45EF5EED31}" xr6:coauthVersionLast="47" xr6:coauthVersionMax="47" xr10:uidLastSave="{00000000-0000-0000-0000-000000000000}"/>
  <bookViews>
    <workbookView xWindow="-120" yWindow="-120" windowWidth="29040" windowHeight="15720" xr2:uid="{90BAF4D8-0FCF-447D-8240-82E8C8FD38E9}"/>
  </bookViews>
  <sheets>
    <sheet name="Upplýsingar | Information" sheetId="2" r:id="rId1"/>
    <sheet name="Skuldbindingar | Obligations" sheetId="6" r:id="rId2"/>
    <sheet name="Losun | Emissions" sheetId="3" r:id="rId3"/>
    <sheet name="Talnagögn | Numerical Data" sheetId="5" r:id="rId4"/>
  </sheets>
  <definedNames>
    <definedName name="°B1">'Talnagögn | Numerical Data'!$E$134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50" i="6" l="1" a="1"/>
  <c r="AC350" i="6" s="1"/>
  <c r="AB350" i="6" a="1"/>
  <c r="AB350" i="6" s="1"/>
  <c r="AA350" i="6" a="1"/>
  <c r="AA350" i="6" s="1"/>
  <c r="Z350" i="6" a="1"/>
  <c r="Z350" i="6" s="1"/>
  <c r="X350" i="6" a="1"/>
  <c r="X350" i="6" s="1"/>
  <c r="AC349" i="6" a="1"/>
  <c r="AC349" i="6" s="1"/>
  <c r="AB349" i="6" a="1"/>
  <c r="AB349" i="6" s="1"/>
  <c r="AA349" i="6" a="1"/>
  <c r="AA349" i="6" s="1"/>
  <c r="Z349" i="6" a="1"/>
  <c r="Z349" i="6" s="1"/>
  <c r="X349" i="6" a="1"/>
  <c r="X349" i="6" s="1"/>
  <c r="AC348" i="6" a="1"/>
  <c r="AC348" i="6" s="1"/>
  <c r="AB348" i="6" a="1"/>
  <c r="AB348" i="6" s="1"/>
  <c r="AA348" i="6" a="1"/>
  <c r="AA348" i="6" s="1"/>
  <c r="Z348" i="6" a="1"/>
  <c r="Z348" i="6" s="1"/>
  <c r="X348" i="6" a="1"/>
  <c r="X348" i="6" s="1"/>
  <c r="AC347" i="6" a="1"/>
  <c r="AC347" i="6" s="1"/>
  <c r="AB347" i="6" a="1"/>
  <c r="AB347" i="6" s="1"/>
  <c r="AA347" i="6" a="1"/>
  <c r="AA347" i="6" s="1"/>
  <c r="Z347" i="6" a="1"/>
  <c r="Z347" i="6" s="1"/>
  <c r="X347" i="6" a="1"/>
  <c r="X347" i="6" s="1"/>
  <c r="J348" i="6" a="1"/>
  <c r="J348" i="6" s="1"/>
  <c r="J349" i="6" a="1"/>
  <c r="J349" i="6" s="1"/>
  <c r="J350" i="6" a="1"/>
  <c r="J350" i="6" s="1"/>
  <c r="J347" i="6" a="1"/>
  <c r="J347" i="6" s="1"/>
  <c r="I348" i="6" a="1"/>
  <c r="I348" i="6" s="1"/>
  <c r="I349" i="6" a="1"/>
  <c r="I349" i="6" s="1"/>
  <c r="I350" i="6" a="1"/>
  <c r="I350" i="6" s="1"/>
  <c r="I347" i="6" a="1"/>
  <c r="I347" i="6" s="1"/>
  <c r="H348" i="6" a="1"/>
  <c r="H348" i="6" s="1"/>
  <c r="H349" i="6" a="1"/>
  <c r="H349" i="6" s="1"/>
  <c r="H350" i="6" a="1"/>
  <c r="H350" i="6" s="1"/>
  <c r="H347" i="6" a="1"/>
  <c r="H347" i="6" s="1"/>
  <c r="G348" i="6" a="1"/>
  <c r="G348" i="6" s="1"/>
  <c r="G349" i="6" a="1"/>
  <c r="G349" i="6" s="1"/>
  <c r="G350" i="6" a="1"/>
  <c r="G350" i="6" s="1"/>
  <c r="G347" i="6" a="1"/>
  <c r="G347" i="6" s="1"/>
  <c r="E348" i="6" a="1"/>
  <c r="E348" i="6" s="1"/>
  <c r="E349" i="6" a="1"/>
  <c r="E349" i="6" s="1"/>
  <c r="E350" i="6" a="1"/>
  <c r="E350" i="6" s="1"/>
  <c r="E347" i="6" a="1"/>
  <c r="E347" i="6" s="1"/>
  <c r="AC285" i="6" a="1"/>
  <c r="AC285" i="6" s="1"/>
  <c r="AB285" i="6" a="1"/>
  <c r="AB285" i="6" s="1"/>
  <c r="AA285" i="6" a="1"/>
  <c r="AA285" i="6" s="1"/>
  <c r="Z285" i="6" a="1"/>
  <c r="Z285" i="6" s="1"/>
  <c r="X285" i="6" a="1"/>
  <c r="X285" i="6" s="1"/>
  <c r="AC284" i="6" a="1"/>
  <c r="AC284" i="6" s="1"/>
  <c r="AB284" i="6" a="1"/>
  <c r="AB284" i="6" s="1"/>
  <c r="AA284" i="6" a="1"/>
  <c r="AA284" i="6" s="1"/>
  <c r="Z284" i="6" a="1"/>
  <c r="Z284" i="6" s="1"/>
  <c r="X284" i="6" a="1"/>
  <c r="X284" i="6" s="1"/>
  <c r="AC283" i="6" a="1"/>
  <c r="AC283" i="6" s="1"/>
  <c r="AB283" i="6" a="1"/>
  <c r="AB283" i="6" s="1"/>
  <c r="AA283" i="6" a="1"/>
  <c r="AA283" i="6" s="1"/>
  <c r="Z283" i="6" a="1"/>
  <c r="Z283" i="6" s="1"/>
  <c r="X283" i="6" a="1"/>
  <c r="X283" i="6" s="1"/>
  <c r="AC282" i="6" a="1"/>
  <c r="AC282" i="6" s="1"/>
  <c r="AB282" i="6" a="1"/>
  <c r="AB282" i="6" s="1"/>
  <c r="AA282" i="6" a="1"/>
  <c r="AA282" i="6" s="1"/>
  <c r="Z282" i="6" a="1"/>
  <c r="Z282" i="6" s="1"/>
  <c r="X282" i="6" a="1"/>
  <c r="X282" i="6" s="1"/>
  <c r="AC281" i="6" a="1"/>
  <c r="AC281" i="6" s="1"/>
  <c r="AB281" i="6" a="1"/>
  <c r="AB281" i="6" s="1"/>
  <c r="AA281" i="6" a="1"/>
  <c r="AA281" i="6" s="1"/>
  <c r="Z281" i="6" a="1"/>
  <c r="Z281" i="6" s="1"/>
  <c r="X281" i="6" a="1"/>
  <c r="X281" i="6" s="1"/>
  <c r="AC280" i="6" a="1"/>
  <c r="AC280" i="6" s="1"/>
  <c r="AB280" i="6" a="1"/>
  <c r="AB280" i="6" s="1"/>
  <c r="AA280" i="6" a="1"/>
  <c r="AA280" i="6" s="1"/>
  <c r="Z280" i="6" a="1"/>
  <c r="Z280" i="6" s="1"/>
  <c r="X280" i="6" a="1"/>
  <c r="X280" i="6" s="1"/>
  <c r="J281" i="6" a="1"/>
  <c r="J281" i="6" s="1"/>
  <c r="J282" i="6" a="1"/>
  <c r="J282" i="6" s="1"/>
  <c r="J283" i="6" a="1"/>
  <c r="J283" i="6" s="1"/>
  <c r="J284" i="6" a="1"/>
  <c r="J284" i="6" s="1"/>
  <c r="J285" i="6" a="1"/>
  <c r="J285" i="6" s="1"/>
  <c r="J280" i="6" a="1"/>
  <c r="J280" i="6" s="1"/>
  <c r="I281" i="6" a="1"/>
  <c r="I281" i="6" s="1"/>
  <c r="I282" i="6" a="1"/>
  <c r="I282" i="6" s="1"/>
  <c r="I283" i="6" a="1"/>
  <c r="I283" i="6" s="1"/>
  <c r="I284" i="6" a="1"/>
  <c r="I284" i="6" s="1"/>
  <c r="I285" i="6" a="1"/>
  <c r="I285" i="6" s="1"/>
  <c r="I280" i="6" a="1"/>
  <c r="I280" i="6" s="1"/>
  <c r="H281" i="6" a="1"/>
  <c r="H281" i="6" s="1"/>
  <c r="H282" i="6" a="1"/>
  <c r="H282" i="6" s="1"/>
  <c r="H283" i="6" a="1"/>
  <c r="H283" i="6" s="1"/>
  <c r="H284" i="6" a="1"/>
  <c r="H284" i="6" s="1"/>
  <c r="H285" i="6" a="1"/>
  <c r="H285" i="6" s="1"/>
  <c r="H280" i="6" a="1"/>
  <c r="H280" i="6" s="1"/>
  <c r="G281" i="6" a="1"/>
  <c r="G281" i="6" s="1"/>
  <c r="G282" i="6" a="1"/>
  <c r="G282" i="6" s="1"/>
  <c r="G283" i="6" a="1"/>
  <c r="G283" i="6" s="1"/>
  <c r="G284" i="6" a="1"/>
  <c r="G284" i="6" s="1"/>
  <c r="G285" i="6" a="1"/>
  <c r="G285" i="6" s="1"/>
  <c r="G280" i="6" a="1"/>
  <c r="G280" i="6" s="1"/>
  <c r="E280" i="6" a="1"/>
  <c r="E280" i="6" s="1"/>
  <c r="E281" i="6" a="1"/>
  <c r="E281" i="6" s="1"/>
  <c r="E282" i="6" a="1"/>
  <c r="E282" i="6" s="1"/>
  <c r="E283" i="6" a="1"/>
  <c r="E283" i="6" s="1"/>
  <c r="E284" i="6" a="1"/>
  <c r="E284" i="6" s="1"/>
  <c r="E285" i="6" a="1"/>
  <c r="E285" i="6" s="1"/>
  <c r="AC190" i="6" a="1"/>
  <c r="AC190" i="6" s="1"/>
  <c r="AB190" i="6" a="1"/>
  <c r="AB190" i="6" s="1"/>
  <c r="AC189" i="6" a="1"/>
  <c r="AC189" i="6" s="1"/>
  <c r="AB189" i="6" a="1"/>
  <c r="AB189" i="6" s="1"/>
  <c r="AA189" i="6" a="1"/>
  <c r="AA189" i="6" s="1"/>
  <c r="Z189" i="6" a="1"/>
  <c r="Z189" i="6" s="1"/>
  <c r="X189" i="6" a="1"/>
  <c r="X189" i="6" s="1"/>
  <c r="AC188" i="6" a="1"/>
  <c r="AC188" i="6" s="1"/>
  <c r="AB188" i="6" a="1"/>
  <c r="AB188" i="6" s="1"/>
  <c r="AA188" i="6" a="1"/>
  <c r="AA188" i="6" s="1"/>
  <c r="Z188" i="6" a="1"/>
  <c r="Z188" i="6" s="1"/>
  <c r="X188" i="6" a="1"/>
  <c r="X188" i="6" s="1"/>
  <c r="AC187" i="6" a="1"/>
  <c r="AC187" i="6" s="1"/>
  <c r="AB187" i="6" a="1"/>
  <c r="AB187" i="6" s="1"/>
  <c r="AA187" i="6" a="1"/>
  <c r="AA187" i="6" s="1"/>
  <c r="Z187" i="6" a="1"/>
  <c r="Z187" i="6" s="1"/>
  <c r="X187" i="6" a="1"/>
  <c r="X187" i="6" s="1"/>
  <c r="AC186" i="6" a="1"/>
  <c r="AC186" i="6" s="1"/>
  <c r="AB186" i="6" a="1"/>
  <c r="AB186" i="6" s="1"/>
  <c r="AA186" i="6" a="1"/>
  <c r="AA186" i="6" s="1"/>
  <c r="Z186" i="6" a="1"/>
  <c r="Z186" i="6" s="1"/>
  <c r="X186" i="6" a="1"/>
  <c r="X186" i="6" s="1"/>
  <c r="AC185" i="6" a="1"/>
  <c r="AC185" i="6" s="1"/>
  <c r="AB185" i="6" a="1"/>
  <c r="AB185" i="6" s="1"/>
  <c r="AA185" i="6" a="1"/>
  <c r="AA185" i="6" s="1"/>
  <c r="Z185" i="6" a="1"/>
  <c r="Z185" i="6" s="1"/>
  <c r="X185" i="6" a="1"/>
  <c r="X185" i="6" s="1"/>
  <c r="AC184" i="6" a="1"/>
  <c r="AC184" i="6" s="1"/>
  <c r="AB184" i="6" a="1"/>
  <c r="AB184" i="6" s="1"/>
  <c r="AA184" i="6" a="1"/>
  <c r="AA184" i="6" s="1"/>
  <c r="Z184" i="6" a="1"/>
  <c r="Z184" i="6" s="1"/>
  <c r="X184" i="6" a="1"/>
  <c r="X184" i="6" s="1"/>
  <c r="AC183" i="6" a="1"/>
  <c r="AC183" i="6" s="1"/>
  <c r="AB183" i="6" a="1"/>
  <c r="AB183" i="6" s="1"/>
  <c r="AA183" i="6" a="1"/>
  <c r="AA183" i="6" s="1"/>
  <c r="Z183" i="6" a="1"/>
  <c r="Z183" i="6" s="1"/>
  <c r="X183" i="6" a="1"/>
  <c r="X183" i="6" s="1"/>
  <c r="AC182" i="6" a="1"/>
  <c r="AC182" i="6" s="1"/>
  <c r="AB182" i="6" a="1"/>
  <c r="AB182" i="6" s="1"/>
  <c r="AA182" i="6" a="1"/>
  <c r="AA182" i="6" s="1"/>
  <c r="Z182" i="6" a="1"/>
  <c r="Z182" i="6" s="1"/>
  <c r="X182" i="6" a="1"/>
  <c r="X182" i="6" s="1"/>
  <c r="AC181" i="6" a="1"/>
  <c r="AC181" i="6" s="1"/>
  <c r="AB181" i="6" a="1"/>
  <c r="AB181" i="6" s="1"/>
  <c r="AA181" i="6" a="1"/>
  <c r="AA181" i="6" s="1"/>
  <c r="Z181" i="6" a="1"/>
  <c r="Z181" i="6" s="1"/>
  <c r="X181" i="6" a="1"/>
  <c r="X181" i="6" s="1"/>
  <c r="J190" i="6" a="1"/>
  <c r="J190" i="6" s="1"/>
  <c r="I190" i="6" a="1"/>
  <c r="I190" i="6" s="1"/>
  <c r="J182" i="6" a="1"/>
  <c r="J182" i="6" s="1"/>
  <c r="J183" i="6" a="1"/>
  <c r="J183" i="6" s="1"/>
  <c r="J184" i="6" a="1"/>
  <c r="J184" i="6" s="1"/>
  <c r="J185" i="6" a="1"/>
  <c r="J185" i="6" s="1"/>
  <c r="J186" i="6" a="1"/>
  <c r="J186" i="6" s="1"/>
  <c r="J187" i="6" a="1"/>
  <c r="J187" i="6" s="1"/>
  <c r="J188" i="6" a="1"/>
  <c r="J188" i="6" s="1"/>
  <c r="J189" i="6" a="1"/>
  <c r="J189" i="6" s="1"/>
  <c r="I182" i="6" a="1"/>
  <c r="I182" i="6" s="1"/>
  <c r="I183" i="6" a="1"/>
  <c r="I183" i="6" s="1"/>
  <c r="I184" i="6" a="1"/>
  <c r="I184" i="6" s="1"/>
  <c r="I185" i="6" a="1"/>
  <c r="I185" i="6" s="1"/>
  <c r="I186" i="6" a="1"/>
  <c r="I186" i="6" s="1"/>
  <c r="I187" i="6" a="1"/>
  <c r="I187" i="6" s="1"/>
  <c r="I188" i="6" a="1"/>
  <c r="I188" i="6" s="1"/>
  <c r="I189" i="6" a="1"/>
  <c r="I189" i="6" s="1"/>
  <c r="H182" i="6" a="1"/>
  <c r="H182" i="6" s="1"/>
  <c r="H183" i="6" a="1"/>
  <c r="H183" i="6" s="1"/>
  <c r="H184" i="6" a="1"/>
  <c r="H184" i="6" s="1"/>
  <c r="H185" i="6" a="1"/>
  <c r="H185" i="6" s="1"/>
  <c r="H186" i="6" a="1"/>
  <c r="H186" i="6" s="1"/>
  <c r="H187" i="6" a="1"/>
  <c r="H187" i="6" s="1"/>
  <c r="H188" i="6" a="1"/>
  <c r="H188" i="6" s="1"/>
  <c r="H189" i="6" a="1"/>
  <c r="H189" i="6" s="1"/>
  <c r="G182" i="6" a="1"/>
  <c r="G182" i="6" s="1"/>
  <c r="G183" i="6" a="1"/>
  <c r="G183" i="6" s="1"/>
  <c r="G184" i="6" a="1"/>
  <c r="G184" i="6" s="1"/>
  <c r="G185" i="6" a="1"/>
  <c r="G185" i="6" s="1"/>
  <c r="G186" i="6" a="1"/>
  <c r="G186" i="6" s="1"/>
  <c r="G187" i="6" a="1"/>
  <c r="G187" i="6" s="1"/>
  <c r="G188" i="6" a="1"/>
  <c r="G188" i="6" s="1"/>
  <c r="G189" i="6" a="1"/>
  <c r="G189" i="6" s="1"/>
  <c r="E182" i="6" a="1"/>
  <c r="E182" i="6" s="1"/>
  <c r="E183" i="6" a="1"/>
  <c r="E183" i="6" s="1"/>
  <c r="E184" i="6" a="1"/>
  <c r="E184" i="6" s="1"/>
  <c r="E185" i="6" a="1"/>
  <c r="E185" i="6" s="1"/>
  <c r="E186" i="6" a="1"/>
  <c r="E186" i="6" s="1"/>
  <c r="E187" i="6" a="1"/>
  <c r="E187" i="6" s="1"/>
  <c r="E188" i="6" a="1"/>
  <c r="E188" i="6" s="1"/>
  <c r="E189" i="6" a="1"/>
  <c r="E189" i="6" s="1"/>
  <c r="J181" i="6" a="1"/>
  <c r="J181" i="6" s="1"/>
  <c r="I181" i="6" a="1"/>
  <c r="I181" i="6" s="1"/>
  <c r="H181" i="6" a="1"/>
  <c r="H181" i="6" s="1"/>
  <c r="G181" i="6" a="1"/>
  <c r="G181" i="6" s="1"/>
  <c r="E181" i="6" a="1"/>
  <c r="E181" i="6" s="1"/>
  <c r="AC87" i="6" a="1"/>
  <c r="AC87" i="6" s="1"/>
  <c r="AB87" i="6" a="1"/>
  <c r="AB87" i="6" s="1"/>
  <c r="AC86" i="6" a="1"/>
  <c r="AC86" i="6" s="1"/>
  <c r="AB86" i="6" a="1"/>
  <c r="AB86" i="6" s="1"/>
  <c r="AA86" i="6" a="1"/>
  <c r="AA86" i="6" s="1"/>
  <c r="Z86" i="6" a="1"/>
  <c r="Z86" i="6" s="1"/>
  <c r="X86" i="6" a="1"/>
  <c r="X86" i="6" s="1"/>
  <c r="AC85" i="6" a="1"/>
  <c r="AC85" i="6" s="1"/>
  <c r="AB85" i="6" a="1"/>
  <c r="AB85" i="6" s="1"/>
  <c r="AA85" i="6" a="1"/>
  <c r="AA85" i="6" s="1"/>
  <c r="Z85" i="6" a="1"/>
  <c r="Z85" i="6" s="1"/>
  <c r="X85" i="6" a="1"/>
  <c r="X85" i="6" s="1"/>
  <c r="AC84" i="6" a="1"/>
  <c r="AC84" i="6" s="1"/>
  <c r="AB84" i="6" a="1"/>
  <c r="AB84" i="6" s="1"/>
  <c r="AA84" i="6" a="1"/>
  <c r="AA84" i="6" s="1"/>
  <c r="Z84" i="6" a="1"/>
  <c r="Z84" i="6" s="1"/>
  <c r="X84" i="6" a="1"/>
  <c r="X84" i="6" s="1"/>
  <c r="AC83" i="6" a="1"/>
  <c r="AC83" i="6" s="1"/>
  <c r="AB83" i="6" a="1"/>
  <c r="AB83" i="6" s="1"/>
  <c r="AA83" i="6" a="1"/>
  <c r="AA83" i="6" s="1"/>
  <c r="Z83" i="6" a="1"/>
  <c r="Z83" i="6" s="1"/>
  <c r="X83" i="6" a="1"/>
  <c r="X83" i="6" s="1"/>
  <c r="AC82" i="6" a="1"/>
  <c r="AC82" i="6" s="1"/>
  <c r="AB82" i="6" a="1"/>
  <c r="AB82" i="6" s="1"/>
  <c r="AA82" i="6" a="1"/>
  <c r="AA82" i="6" s="1"/>
  <c r="Z82" i="6" a="1"/>
  <c r="Z82" i="6" s="1"/>
  <c r="X82" i="6" a="1"/>
  <c r="X82" i="6" s="1"/>
  <c r="J87" i="6" a="1"/>
  <c r="J87" i="6" s="1"/>
  <c r="I87" i="6" a="1"/>
  <c r="I87" i="6" s="1"/>
  <c r="J83" i="6" a="1"/>
  <c r="J83" i="6" s="1"/>
  <c r="J84" i="6" a="1"/>
  <c r="J84" i="6" s="1"/>
  <c r="J85" i="6" a="1"/>
  <c r="J85" i="6" s="1"/>
  <c r="J86" i="6" a="1"/>
  <c r="J86" i="6" s="1"/>
  <c r="I83" i="6" a="1"/>
  <c r="I83" i="6" s="1"/>
  <c r="I84" i="6" a="1"/>
  <c r="I84" i="6" s="1"/>
  <c r="I85" i="6" a="1"/>
  <c r="I85" i="6" s="1"/>
  <c r="I86" i="6" a="1"/>
  <c r="I86" i="6" s="1"/>
  <c r="H83" i="6" a="1"/>
  <c r="H83" i="6" s="1"/>
  <c r="H84" i="6" a="1"/>
  <c r="H84" i="6" s="1"/>
  <c r="H85" i="6" a="1"/>
  <c r="H85" i="6" s="1"/>
  <c r="H86" i="6" a="1"/>
  <c r="H86" i="6" s="1"/>
  <c r="G83" i="6" a="1"/>
  <c r="G83" i="6" s="1"/>
  <c r="G84" i="6" a="1"/>
  <c r="G84" i="6" s="1"/>
  <c r="G85" i="6" a="1"/>
  <c r="G85" i="6" s="1"/>
  <c r="G86" i="6" a="1"/>
  <c r="G86" i="6" s="1"/>
  <c r="E83" i="6" a="1"/>
  <c r="E83" i="6" s="1"/>
  <c r="E84" i="6" a="1"/>
  <c r="E84" i="6" s="1"/>
  <c r="E85" i="6" a="1"/>
  <c r="E85" i="6" s="1"/>
  <c r="E86" i="6" a="1"/>
  <c r="E86" i="6" s="1"/>
  <c r="J82" i="6" a="1"/>
  <c r="J82" i="6" s="1"/>
  <c r="H82" i="6" a="1"/>
  <c r="H82" i="6" s="1"/>
  <c r="G82" i="6" a="1"/>
  <c r="G82" i="6" s="1"/>
  <c r="I82" i="6" a="1"/>
  <c r="I82" i="6" s="1"/>
  <c r="E82" i="6" a="1"/>
  <c r="E82" i="6" s="1"/>
  <c r="AC13" i="6" a="1"/>
  <c r="AC13" i="6" s="1"/>
  <c r="AB13" i="6" a="1"/>
  <c r="AB13" i="6" s="1"/>
  <c r="AA13" i="6" a="1"/>
  <c r="AA13" i="6" s="1"/>
  <c r="Z13" i="6" a="1"/>
  <c r="Z13" i="6" s="1"/>
  <c r="AC12" i="6" a="1"/>
  <c r="AC12" i="6" s="1"/>
  <c r="AB12" i="6" a="1"/>
  <c r="AB12" i="6" s="1"/>
  <c r="AA12" i="6" a="1"/>
  <c r="AA12" i="6" s="1"/>
  <c r="Z12" i="6" a="1"/>
  <c r="Z12" i="6" s="1"/>
  <c r="X12" i="6" a="1"/>
  <c r="X12" i="6" s="1"/>
  <c r="AC11" i="6" a="1"/>
  <c r="AC11" i="6" s="1"/>
  <c r="AB11" i="6" a="1"/>
  <c r="AB11" i="6" s="1"/>
  <c r="AA11" i="6" a="1"/>
  <c r="AA11" i="6" s="1"/>
  <c r="Z11" i="6" a="1"/>
  <c r="Z11" i="6" s="1"/>
  <c r="X11" i="6" a="1"/>
  <c r="X11" i="6" s="1"/>
  <c r="AC10" i="6" a="1"/>
  <c r="AC10" i="6" s="1"/>
  <c r="AB10" i="6" a="1"/>
  <c r="AB10" i="6" s="1"/>
  <c r="AA10" i="6" a="1"/>
  <c r="AA10" i="6" s="1"/>
  <c r="Z10" i="6" a="1"/>
  <c r="Z10" i="6" s="1"/>
  <c r="X10" i="6" a="1"/>
  <c r="X10" i="6" s="1"/>
  <c r="AC9" i="6" a="1"/>
  <c r="AC9" i="6" s="1"/>
  <c r="AB9" i="6" a="1"/>
  <c r="AB9" i="6" s="1"/>
  <c r="AC8" i="6" a="1"/>
  <c r="AC8" i="6" s="1"/>
  <c r="AB8" i="6" a="1"/>
  <c r="AB8" i="6" s="1"/>
  <c r="AA8" i="6" a="1"/>
  <c r="AA8" i="6" s="1"/>
  <c r="Z8" i="6" a="1"/>
  <c r="Z8" i="6" s="1"/>
  <c r="X8" i="6" a="1"/>
  <c r="X8" i="6" s="1"/>
  <c r="J9" i="6" a="1"/>
  <c r="J9" i="6" s="1"/>
  <c r="J8" i="6" a="1"/>
  <c r="J8" i="6" s="1"/>
  <c r="I8" i="6" a="1"/>
  <c r="I8" i="6" s="1"/>
  <c r="I9" i="6" a="1"/>
  <c r="I9" i="6" s="1"/>
  <c r="I10" i="6" a="1"/>
  <c r="I10" i="6" s="1"/>
  <c r="I11" i="6" a="1"/>
  <c r="I11" i="6" s="1"/>
  <c r="I12" i="6" a="1"/>
  <c r="I12" i="6" s="1"/>
  <c r="I13" i="6" a="1"/>
  <c r="I13" i="6" s="1"/>
  <c r="H10" i="6" a="1"/>
  <c r="H10" i="6" s="1"/>
  <c r="H11" i="6" a="1"/>
  <c r="H11" i="6" s="1"/>
  <c r="H12" i="6" a="1"/>
  <c r="H12" i="6" s="1"/>
  <c r="H13" i="6" a="1"/>
  <c r="H13" i="6" s="1"/>
  <c r="J11" i="6" a="1"/>
  <c r="J11" i="6" s="1"/>
  <c r="J12" i="6" a="1"/>
  <c r="J12" i="6" s="1"/>
  <c r="J13" i="6" a="1"/>
  <c r="J13" i="6" s="1"/>
  <c r="J10" i="6" a="1"/>
  <c r="J10" i="6" s="1"/>
  <c r="G10" i="6" a="1"/>
  <c r="G10" i="6" s="1"/>
  <c r="G11" i="6" a="1"/>
  <c r="G11" i="6" s="1"/>
  <c r="G12" i="6" a="1"/>
  <c r="G12" i="6" s="1"/>
  <c r="G13" i="6" a="1"/>
  <c r="G13" i="6" s="1"/>
  <c r="G8" i="6" a="1"/>
  <c r="G8" i="6" s="1"/>
  <c r="H8" i="6" a="1"/>
  <c r="H8" i="6" s="1"/>
  <c r="E8" i="6" a="1"/>
  <c r="E8" i="6" s="1"/>
  <c r="E12" i="6" a="1"/>
  <c r="E12" i="6" s="1"/>
  <c r="E11" i="6" a="1"/>
  <c r="E11" i="6" s="1"/>
  <c r="E10" i="6" a="1"/>
  <c r="E10" i="6" s="1"/>
  <c r="D136" i="3"/>
  <c r="Y82" i="6" l="1"/>
  <c r="Y185" i="6"/>
  <c r="Y83" i="6"/>
  <c r="Y283" i="6"/>
  <c r="Y184" i="6"/>
  <c r="Y183" i="6"/>
  <c r="Y85" i="6"/>
  <c r="Y84" i="6"/>
  <c r="Y282" i="6"/>
  <c r="Y347" i="6"/>
  <c r="Y281" i="6"/>
  <c r="Y350" i="6"/>
  <c r="Y181" i="6"/>
  <c r="Y280" i="6"/>
  <c r="Y86" i="6"/>
  <c r="Y284" i="6"/>
  <c r="F182" i="6"/>
  <c r="F188" i="6"/>
  <c r="Y187" i="6"/>
  <c r="Y186" i="6"/>
  <c r="Y188" i="6"/>
  <c r="Y348" i="6"/>
  <c r="Y182" i="6"/>
  <c r="Y349" i="6"/>
  <c r="X13" i="6"/>
  <c r="AG22" i="3" a="1"/>
  <c r="AG22" i="3" s="1"/>
  <c r="E22" i="3" a="1"/>
  <c r="E22" i="3" s="1"/>
  <c r="AR463" i="3" a="1"/>
  <c r="AR463" i="3" s="1"/>
  <c r="AP463" i="3" a="1"/>
  <c r="AP463" i="3" s="1"/>
  <c r="AO463" i="3" a="1"/>
  <c r="AO463" i="3" s="1"/>
  <c r="AM463" i="3" a="1"/>
  <c r="AM463" i="3" s="1"/>
  <c r="AG463" i="3" a="1"/>
  <c r="AG463" i="3" s="1"/>
  <c r="AR462" i="3" a="1"/>
  <c r="AR462" i="3" s="1"/>
  <c r="AP462" i="3" a="1"/>
  <c r="AP462" i="3" s="1"/>
  <c r="AO462" i="3" a="1"/>
  <c r="AO462" i="3" s="1"/>
  <c r="AM462" i="3" a="1"/>
  <c r="AM462" i="3" s="1"/>
  <c r="AG462" i="3" a="1"/>
  <c r="AG462" i="3" s="1"/>
  <c r="P462" i="3" a="1"/>
  <c r="P462" i="3" s="1"/>
  <c r="P463" i="3" a="1"/>
  <c r="P463" i="3" s="1"/>
  <c r="N462" i="3" a="1"/>
  <c r="N462" i="3" s="1"/>
  <c r="N463" i="3" a="1"/>
  <c r="N463" i="3" s="1"/>
  <c r="M462" i="3" a="1"/>
  <c r="M462" i="3" s="1"/>
  <c r="M463" i="3" a="1"/>
  <c r="M463" i="3" s="1"/>
  <c r="K462" i="3" a="1"/>
  <c r="K462" i="3" s="1"/>
  <c r="K463" i="3" a="1"/>
  <c r="K463" i="3" s="1"/>
  <c r="AR392" i="3" a="1"/>
  <c r="AR392" i="3" s="1"/>
  <c r="AP392" i="3" a="1"/>
  <c r="AP392" i="3" s="1"/>
  <c r="AO392" i="3" a="1"/>
  <c r="AO392" i="3" s="1"/>
  <c r="AM392" i="3" a="1"/>
  <c r="AM392" i="3" s="1"/>
  <c r="AG392" i="3" a="1"/>
  <c r="AG392" i="3" s="1"/>
  <c r="AR390" i="3" a="1"/>
  <c r="AR390" i="3" s="1"/>
  <c r="AP390" i="3" a="1"/>
  <c r="AP390" i="3" s="1"/>
  <c r="AO390" i="3" a="1"/>
  <c r="AO390" i="3" s="1"/>
  <c r="AM390" i="3" a="1"/>
  <c r="AM390" i="3" s="1"/>
  <c r="AG390" i="3" a="1"/>
  <c r="AG390" i="3" s="1"/>
  <c r="AR389" i="3" a="1"/>
  <c r="AR389" i="3" s="1"/>
  <c r="AP389" i="3" a="1"/>
  <c r="AP389" i="3" s="1"/>
  <c r="AO389" i="3" a="1"/>
  <c r="AO389" i="3" s="1"/>
  <c r="AM389" i="3" a="1"/>
  <c r="AM389" i="3" s="1"/>
  <c r="AG389" i="3" a="1"/>
  <c r="AG389" i="3" s="1"/>
  <c r="AR388" i="3" a="1"/>
  <c r="AR388" i="3" s="1"/>
  <c r="AP388" i="3" a="1"/>
  <c r="AP388" i="3" s="1"/>
  <c r="AO388" i="3" a="1"/>
  <c r="AO388" i="3" s="1"/>
  <c r="AM388" i="3" a="1"/>
  <c r="AM388" i="3" s="1"/>
  <c r="AG388" i="3" a="1"/>
  <c r="AG388" i="3" s="1"/>
  <c r="P389" i="3" a="1"/>
  <c r="P389" i="3" s="1"/>
  <c r="P390" i="3" a="1"/>
  <c r="P390" i="3" s="1"/>
  <c r="P392" i="3" a="1"/>
  <c r="P392" i="3" s="1"/>
  <c r="N389" i="3" a="1"/>
  <c r="N389" i="3" s="1"/>
  <c r="N390" i="3" a="1"/>
  <c r="N390" i="3" s="1"/>
  <c r="N392" i="3" a="1"/>
  <c r="N392" i="3" s="1"/>
  <c r="M389" i="3" a="1"/>
  <c r="M389" i="3" s="1"/>
  <c r="M390" i="3" a="1"/>
  <c r="M390" i="3" s="1"/>
  <c r="M392" i="3" a="1"/>
  <c r="M392" i="3" s="1"/>
  <c r="K389" i="3" a="1"/>
  <c r="K389" i="3" s="1"/>
  <c r="K390" i="3" a="1"/>
  <c r="K390" i="3" s="1"/>
  <c r="K392" i="3" a="1"/>
  <c r="K392" i="3" s="1"/>
  <c r="P388" i="3" a="1"/>
  <c r="P388" i="3" s="1"/>
  <c r="N388" i="3" a="1"/>
  <c r="N388" i="3" s="1"/>
  <c r="M388" i="3" a="1"/>
  <c r="M388" i="3" s="1"/>
  <c r="K388" i="3" a="1"/>
  <c r="K388" i="3" s="1"/>
  <c r="AR323" i="3" a="1"/>
  <c r="AR323" i="3" s="1"/>
  <c r="AP323" i="3" a="1"/>
  <c r="AP323" i="3" s="1"/>
  <c r="AO323" i="3" a="1"/>
  <c r="AO323" i="3" s="1"/>
  <c r="AM323" i="3" a="1"/>
  <c r="AM323" i="3" s="1"/>
  <c r="AG323" i="3" a="1"/>
  <c r="AG323" i="3" s="1"/>
  <c r="AR322" i="3" a="1"/>
  <c r="AR322" i="3" s="1"/>
  <c r="AP322" i="3" a="1"/>
  <c r="AP322" i="3" s="1"/>
  <c r="AO322" i="3" a="1"/>
  <c r="AO322" i="3" s="1"/>
  <c r="AM322" i="3" a="1"/>
  <c r="AM322" i="3" s="1"/>
  <c r="AG322" i="3" a="1"/>
  <c r="AG322" i="3" s="1"/>
  <c r="AR321" i="3" a="1"/>
  <c r="AR321" i="3" s="1"/>
  <c r="AP321" i="3" a="1"/>
  <c r="AP321" i="3" s="1"/>
  <c r="AO321" i="3" a="1"/>
  <c r="AO321" i="3" s="1"/>
  <c r="AM321" i="3" a="1"/>
  <c r="AM321" i="3" s="1"/>
  <c r="AG321" i="3" a="1"/>
  <c r="AG321" i="3" s="1"/>
  <c r="AR320" i="3" a="1"/>
  <c r="AR320" i="3" s="1"/>
  <c r="AP320" i="3" a="1"/>
  <c r="AP320" i="3" s="1"/>
  <c r="AO320" i="3" a="1"/>
  <c r="AO320" i="3" s="1"/>
  <c r="AM320" i="3" a="1"/>
  <c r="AM320" i="3" s="1"/>
  <c r="AL320" i="3" a="1"/>
  <c r="AL320" i="3" s="1"/>
  <c r="AG320" i="3" a="1"/>
  <c r="AG320" i="3" s="1"/>
  <c r="AR319" i="3" a="1"/>
  <c r="AR319" i="3" s="1"/>
  <c r="AP319" i="3" a="1"/>
  <c r="AP319" i="3" s="1"/>
  <c r="AO319" i="3" a="1"/>
  <c r="AO319" i="3" s="1"/>
  <c r="AM319" i="3" a="1"/>
  <c r="AM319" i="3" s="1"/>
  <c r="AG319" i="3" a="1"/>
  <c r="AG319" i="3" s="1"/>
  <c r="AR317" i="3" a="1"/>
  <c r="AR317" i="3" s="1"/>
  <c r="AP317" i="3" a="1"/>
  <c r="AP317" i="3" s="1"/>
  <c r="AO317" i="3" a="1"/>
  <c r="AO317" i="3" s="1"/>
  <c r="AM317" i="3" a="1"/>
  <c r="AM317" i="3" s="1"/>
  <c r="AG317" i="3" a="1"/>
  <c r="AG317" i="3" s="1"/>
  <c r="P317" i="3" a="1"/>
  <c r="P317" i="3" s="1"/>
  <c r="P319" i="3" a="1"/>
  <c r="P319" i="3" s="1"/>
  <c r="P320" i="3" a="1"/>
  <c r="P320" i="3" s="1"/>
  <c r="P321" i="3" a="1"/>
  <c r="P321" i="3" s="1"/>
  <c r="P322" i="3" a="1"/>
  <c r="P322" i="3" s="1"/>
  <c r="P323" i="3" a="1"/>
  <c r="P323" i="3" s="1"/>
  <c r="N317" i="3" a="1"/>
  <c r="N317" i="3" s="1"/>
  <c r="N319" i="3" a="1"/>
  <c r="N319" i="3" s="1"/>
  <c r="N320" i="3" a="1"/>
  <c r="N320" i="3" s="1"/>
  <c r="N321" i="3" a="1"/>
  <c r="N321" i="3" s="1"/>
  <c r="N322" i="3" a="1"/>
  <c r="N322" i="3" s="1"/>
  <c r="N323" i="3" a="1"/>
  <c r="N323" i="3" s="1"/>
  <c r="M322" i="3" a="1"/>
  <c r="M322" i="3" s="1"/>
  <c r="M323" i="3" a="1"/>
  <c r="M323" i="3" s="1"/>
  <c r="M321" i="3" a="1"/>
  <c r="M321" i="3" s="1"/>
  <c r="M320" i="3" a="1"/>
  <c r="M320" i="3" s="1"/>
  <c r="M317" i="3" a="1"/>
  <c r="M317" i="3" s="1"/>
  <c r="M319" i="3" a="1"/>
  <c r="M319" i="3" s="1"/>
  <c r="K317" i="3" a="1"/>
  <c r="K317" i="3" s="1"/>
  <c r="K319" i="3" a="1"/>
  <c r="K319" i="3" s="1"/>
  <c r="K320" i="3" a="1"/>
  <c r="K320" i="3" s="1"/>
  <c r="K321" i="3" a="1"/>
  <c r="K321" i="3" s="1"/>
  <c r="K322" i="3" a="1"/>
  <c r="K322" i="3" s="1"/>
  <c r="K323" i="3" a="1"/>
  <c r="K323" i="3" s="1"/>
  <c r="J320" i="3" a="1"/>
  <c r="J320" i="3" s="1"/>
  <c r="AR195" i="3" a="1"/>
  <c r="AR195" i="3" s="1"/>
  <c r="AP195" i="3" a="1"/>
  <c r="AP195" i="3" s="1"/>
  <c r="AO195" i="3" a="1"/>
  <c r="AO195" i="3" s="1"/>
  <c r="AM195" i="3" a="1"/>
  <c r="AM195" i="3" s="1"/>
  <c r="AR190" i="3" a="1"/>
  <c r="AR190" i="3" s="1"/>
  <c r="AP190" i="3" a="1"/>
  <c r="AP190" i="3" s="1"/>
  <c r="AO190" i="3" a="1"/>
  <c r="AO190" i="3" s="1"/>
  <c r="AM190" i="3" a="1"/>
  <c r="AM190" i="3" s="1"/>
  <c r="AR189" i="3" a="1"/>
  <c r="AR189" i="3" s="1"/>
  <c r="AP189" i="3" a="1"/>
  <c r="AP189" i="3" s="1"/>
  <c r="AO189" i="3" a="1"/>
  <c r="AO189" i="3" s="1"/>
  <c r="AM189" i="3" a="1"/>
  <c r="AM189" i="3" s="1"/>
  <c r="P189" i="3" a="1"/>
  <c r="P189" i="3" s="1"/>
  <c r="P190" i="3" a="1"/>
  <c r="P190" i="3" s="1"/>
  <c r="P195" i="3" a="1"/>
  <c r="P195" i="3" s="1"/>
  <c r="N189" i="3" a="1"/>
  <c r="N189" i="3" s="1"/>
  <c r="N190" i="3" a="1"/>
  <c r="N190" i="3" s="1"/>
  <c r="N195" i="3" a="1"/>
  <c r="N195" i="3" s="1"/>
  <c r="M189" i="3" a="1"/>
  <c r="M189" i="3" s="1"/>
  <c r="M190" i="3" a="1"/>
  <c r="M190" i="3" s="1"/>
  <c r="M195" i="3" a="1"/>
  <c r="M195" i="3" s="1"/>
  <c r="K189" i="3" a="1"/>
  <c r="K189" i="3" s="1"/>
  <c r="K190" i="3" a="1"/>
  <c r="K190" i="3" s="1"/>
  <c r="K195" i="3" a="1"/>
  <c r="K195" i="3" s="1"/>
  <c r="AR147" i="3" a="1"/>
  <c r="AR147" i="3" s="1"/>
  <c r="AP147" i="3" a="1"/>
  <c r="AP147" i="3" s="1"/>
  <c r="AO147" i="3" a="1"/>
  <c r="AO147" i="3" s="1"/>
  <c r="AM147" i="3" a="1"/>
  <c r="AM147" i="3" s="1"/>
  <c r="AG147" i="3" a="1"/>
  <c r="AG147" i="3" s="1"/>
  <c r="AR145" i="3" a="1"/>
  <c r="AR145" i="3" s="1"/>
  <c r="AP145" i="3" a="1"/>
  <c r="AP145" i="3" s="1"/>
  <c r="AO145" i="3" a="1"/>
  <c r="AO145" i="3" s="1"/>
  <c r="AM145" i="3" a="1"/>
  <c r="AM145" i="3" s="1"/>
  <c r="AG145" i="3" a="1"/>
  <c r="AG145" i="3" s="1"/>
  <c r="AR144" i="3" a="1"/>
  <c r="AR144" i="3" s="1"/>
  <c r="AP144" i="3" a="1"/>
  <c r="AP144" i="3" s="1"/>
  <c r="AO144" i="3" a="1"/>
  <c r="AO144" i="3" s="1"/>
  <c r="AM144" i="3" a="1"/>
  <c r="AM144" i="3" s="1"/>
  <c r="AG144" i="3" a="1"/>
  <c r="AG144" i="3" s="1"/>
  <c r="P144" i="3" a="1"/>
  <c r="P144" i="3" s="1"/>
  <c r="P145" i="3" a="1"/>
  <c r="P145" i="3" s="1"/>
  <c r="P147" i="3" a="1"/>
  <c r="P147" i="3" s="1"/>
  <c r="N144" i="3" a="1"/>
  <c r="N144" i="3" s="1"/>
  <c r="N145" i="3" a="1"/>
  <c r="N145" i="3" s="1"/>
  <c r="N147" i="3" a="1"/>
  <c r="N147" i="3" s="1"/>
  <c r="M144" i="3" a="1"/>
  <c r="M144" i="3" s="1"/>
  <c r="M145" i="3" a="1"/>
  <c r="M145" i="3" s="1"/>
  <c r="M147" i="3" a="1"/>
  <c r="M147" i="3" s="1"/>
  <c r="K144" i="3" a="1"/>
  <c r="K144" i="3" s="1"/>
  <c r="K145" i="3" a="1"/>
  <c r="K145" i="3" s="1"/>
  <c r="K147" i="3" a="1"/>
  <c r="K147" i="3" s="1"/>
  <c r="AR22" i="3" a="1"/>
  <c r="AR22" i="3" s="1"/>
  <c r="AP22" i="3" a="1"/>
  <c r="AP22" i="3" s="1"/>
  <c r="AO22" i="3" a="1"/>
  <c r="AO22" i="3" s="1"/>
  <c r="AM22" i="3" a="1"/>
  <c r="AM22" i="3" s="1"/>
  <c r="AR21" i="3" a="1"/>
  <c r="AR21" i="3" s="1"/>
  <c r="AP21" i="3" a="1"/>
  <c r="AP21" i="3" s="1"/>
  <c r="AO21" i="3" a="1"/>
  <c r="AO21" i="3" s="1"/>
  <c r="AM21" i="3" a="1"/>
  <c r="AM21" i="3" s="1"/>
  <c r="AG21" i="3" a="1"/>
  <c r="AG21" i="3" s="1"/>
  <c r="AR20" i="3" a="1"/>
  <c r="AR20" i="3" s="1"/>
  <c r="AP20" i="3" a="1"/>
  <c r="AP20" i="3" s="1"/>
  <c r="AO20" i="3" a="1"/>
  <c r="AO20" i="3" s="1"/>
  <c r="AM20" i="3" a="1"/>
  <c r="AM20" i="3" s="1"/>
  <c r="AG20" i="3" a="1"/>
  <c r="AG20" i="3" s="1"/>
  <c r="AR19" i="3" a="1"/>
  <c r="AR19" i="3" s="1"/>
  <c r="AP19" i="3" a="1"/>
  <c r="AP19" i="3" s="1"/>
  <c r="AO19" i="3" a="1"/>
  <c r="AO19" i="3" s="1"/>
  <c r="AM19" i="3" a="1"/>
  <c r="AM19" i="3" s="1"/>
  <c r="AG19" i="3" a="1"/>
  <c r="AG19" i="3" s="1"/>
  <c r="AR18" i="3" a="1"/>
  <c r="AR18" i="3" s="1"/>
  <c r="AP18" i="3" a="1"/>
  <c r="AP18" i="3" s="1"/>
  <c r="AO18" i="3" a="1"/>
  <c r="AO18" i="3" s="1"/>
  <c r="AM18" i="3" a="1"/>
  <c r="AM18" i="3" s="1"/>
  <c r="AG18" i="3" a="1"/>
  <c r="AG18" i="3" s="1"/>
  <c r="M22" i="3" a="1"/>
  <c r="M22" i="3" s="1"/>
  <c r="P22" i="3" a="1"/>
  <c r="P22" i="3" s="1"/>
  <c r="N22" i="3" a="1"/>
  <c r="N22" i="3" s="1"/>
  <c r="K22" i="3" a="1"/>
  <c r="K22" i="3" s="1"/>
  <c r="P21" i="3" a="1"/>
  <c r="P21" i="3" s="1"/>
  <c r="N21" i="3" a="1"/>
  <c r="N21" i="3" s="1"/>
  <c r="M21" i="3" a="1"/>
  <c r="M21" i="3" s="1"/>
  <c r="K21" i="3" a="1"/>
  <c r="K21" i="3" s="1"/>
  <c r="E21" i="3" a="1"/>
  <c r="E21" i="3" s="1"/>
  <c r="P20" i="3" a="1"/>
  <c r="P20" i="3" s="1"/>
  <c r="N20" i="3" a="1"/>
  <c r="N20" i="3" s="1"/>
  <c r="M20" i="3" a="1"/>
  <c r="M20" i="3" s="1"/>
  <c r="K20" i="3" a="1"/>
  <c r="K20" i="3" s="1"/>
  <c r="E20" i="3" a="1"/>
  <c r="E20" i="3" s="1"/>
  <c r="P19" i="3" a="1"/>
  <c r="P19" i="3" s="1"/>
  <c r="N19" i="3" a="1"/>
  <c r="N19" i="3" s="1"/>
  <c r="M19" i="3" a="1"/>
  <c r="M19" i="3" s="1"/>
  <c r="K19" i="3" a="1"/>
  <c r="K19" i="3" s="1"/>
  <c r="E19" i="3" a="1"/>
  <c r="E19" i="3" s="1"/>
  <c r="P18" i="3" a="1"/>
  <c r="P18" i="3" s="1"/>
  <c r="N18" i="3" a="1"/>
  <c r="N18" i="3" s="1"/>
  <c r="M18" i="3" a="1"/>
  <c r="M18" i="3" s="1"/>
  <c r="K18" i="3" a="1"/>
  <c r="K18" i="3" s="1"/>
  <c r="E18" i="3" a="1"/>
  <c r="E18" i="3" s="1"/>
  <c r="AR12" i="3" a="1"/>
  <c r="AR12" i="3" s="1"/>
  <c r="AP12" i="3" a="1"/>
  <c r="AP12" i="3" s="1"/>
  <c r="AO12" i="3" a="1"/>
  <c r="AO12" i="3" s="1"/>
  <c r="AM12" i="3" a="1"/>
  <c r="AM12" i="3" s="1"/>
  <c r="AG12" i="3" a="1"/>
  <c r="AG12" i="3" s="1"/>
  <c r="AR11" i="3" a="1"/>
  <c r="AR11" i="3" s="1"/>
  <c r="AP11" i="3" a="1"/>
  <c r="AP11" i="3" s="1"/>
  <c r="AO11" i="3" a="1"/>
  <c r="AO11" i="3" s="1"/>
  <c r="AM11" i="3" a="1"/>
  <c r="AM11" i="3" s="1"/>
  <c r="AG11" i="3" a="1"/>
  <c r="AG11" i="3" s="1"/>
  <c r="AR10" i="3" a="1"/>
  <c r="AR10" i="3" s="1"/>
  <c r="AP10" i="3" a="1"/>
  <c r="AP10" i="3" s="1"/>
  <c r="AO10" i="3" a="1"/>
  <c r="AO10" i="3" s="1"/>
  <c r="AM10" i="3" a="1"/>
  <c r="AM10" i="3" s="1"/>
  <c r="AG10" i="3" a="1"/>
  <c r="AG10" i="3" s="1"/>
  <c r="AR9" i="3" a="1"/>
  <c r="AR9" i="3" s="1"/>
  <c r="AP9" i="3" a="1"/>
  <c r="AP9" i="3" s="1"/>
  <c r="AO9" i="3" a="1"/>
  <c r="AO9" i="3" s="1"/>
  <c r="AM9" i="3" a="1"/>
  <c r="AM9" i="3" s="1"/>
  <c r="AG9" i="3" a="1"/>
  <c r="AG9" i="3" s="1"/>
  <c r="AR8" i="3" a="1"/>
  <c r="AR8" i="3" s="1"/>
  <c r="AP8" i="3" a="1"/>
  <c r="AP8" i="3" s="1"/>
  <c r="AO8" i="3" a="1"/>
  <c r="AO8" i="3" s="1"/>
  <c r="AM8" i="3" a="1"/>
  <c r="AM8" i="3" s="1"/>
  <c r="AG8" i="3" a="1"/>
  <c r="AG8" i="3" s="1"/>
  <c r="AR7" i="3" a="1"/>
  <c r="AR7" i="3" s="1"/>
  <c r="AP7" i="3" a="1"/>
  <c r="AP7" i="3" s="1"/>
  <c r="AO7" i="3" a="1"/>
  <c r="AO7" i="3" s="1"/>
  <c r="AM7" i="3" a="1"/>
  <c r="AM7" i="3" s="1"/>
  <c r="AG7" i="3" a="1"/>
  <c r="AG7" i="3" s="1"/>
  <c r="P8" i="3" a="1"/>
  <c r="P8" i="3" s="1"/>
  <c r="P9" i="3" a="1"/>
  <c r="P9" i="3" s="1"/>
  <c r="P10" i="3" a="1"/>
  <c r="P10" i="3" s="1"/>
  <c r="P11" i="3" a="1"/>
  <c r="P11" i="3" s="1"/>
  <c r="P12" i="3" a="1"/>
  <c r="P12" i="3" s="1"/>
  <c r="N8" i="3" a="1"/>
  <c r="N8" i="3" s="1"/>
  <c r="N9" i="3" a="1"/>
  <c r="N9" i="3" s="1"/>
  <c r="N10" i="3" a="1"/>
  <c r="N10" i="3" s="1"/>
  <c r="N11" i="3" a="1"/>
  <c r="N11" i="3" s="1"/>
  <c r="N12" i="3" a="1"/>
  <c r="N12" i="3" s="1"/>
  <c r="M8" i="3" a="1"/>
  <c r="M8" i="3" s="1"/>
  <c r="M9" i="3" a="1"/>
  <c r="M9" i="3" s="1"/>
  <c r="M10" i="3" a="1"/>
  <c r="M10" i="3" s="1"/>
  <c r="M11" i="3" a="1"/>
  <c r="M11" i="3" s="1"/>
  <c r="M12" i="3" a="1"/>
  <c r="M12" i="3" s="1"/>
  <c r="K8" i="3" a="1"/>
  <c r="K8" i="3" s="1"/>
  <c r="K9" i="3" a="1"/>
  <c r="K9" i="3" s="1"/>
  <c r="K10" i="3" a="1"/>
  <c r="K10" i="3" s="1"/>
  <c r="K11" i="3" a="1"/>
  <c r="K11" i="3" s="1"/>
  <c r="K12" i="3" a="1"/>
  <c r="K12" i="3" s="1"/>
  <c r="E8" i="3" a="1"/>
  <c r="E8" i="3" s="1"/>
  <c r="E9" i="3" a="1"/>
  <c r="E9" i="3" s="1"/>
  <c r="E10" i="3" a="1"/>
  <c r="E10" i="3" s="1"/>
  <c r="E11" i="3" a="1"/>
  <c r="E11" i="3" s="1"/>
  <c r="E12" i="3" a="1"/>
  <c r="E12" i="3" s="1"/>
  <c r="P7" i="3" a="1"/>
  <c r="P7" i="3" s="1"/>
  <c r="N7" i="3" a="1"/>
  <c r="N7" i="3" s="1"/>
  <c r="M7" i="3" a="1"/>
  <c r="M7" i="3" s="1"/>
  <c r="K7" i="3" a="1"/>
  <c r="K7" i="3" s="1"/>
  <c r="AR668" i="3" a="1"/>
  <c r="AR668" i="3" s="1"/>
  <c r="AP668" i="3" a="1"/>
  <c r="AP668" i="3" s="1"/>
  <c r="AO668" i="3" a="1"/>
  <c r="AO668" i="3" s="1"/>
  <c r="AM668" i="3" a="1"/>
  <c r="AM668" i="3" s="1"/>
  <c r="AG668" i="3" a="1"/>
  <c r="AG668" i="3" s="1"/>
  <c r="AR667" i="3" a="1"/>
  <c r="AR667" i="3" s="1"/>
  <c r="AP667" i="3" a="1"/>
  <c r="AP667" i="3" s="1"/>
  <c r="AO667" i="3" a="1"/>
  <c r="AO667" i="3" s="1"/>
  <c r="AM667" i="3" a="1"/>
  <c r="AM667" i="3" s="1"/>
  <c r="AG667" i="3" a="1"/>
  <c r="AG667" i="3" s="1"/>
  <c r="AR666" i="3" a="1"/>
  <c r="AR666" i="3" s="1"/>
  <c r="AP666" i="3" a="1"/>
  <c r="AP666" i="3" s="1"/>
  <c r="AO666" i="3" a="1"/>
  <c r="AO666" i="3" s="1"/>
  <c r="AM666" i="3" a="1"/>
  <c r="AM666" i="3" s="1"/>
  <c r="AG666" i="3" a="1"/>
  <c r="AG666" i="3" s="1"/>
  <c r="P667" i="3" a="1"/>
  <c r="P667" i="3" s="1"/>
  <c r="P668" i="3" a="1"/>
  <c r="P668" i="3" s="1"/>
  <c r="N667" i="3" a="1"/>
  <c r="N667" i="3" s="1"/>
  <c r="N668" i="3" a="1"/>
  <c r="N668" i="3" s="1"/>
  <c r="M667" i="3" a="1"/>
  <c r="M667" i="3" s="1"/>
  <c r="M668" i="3" a="1"/>
  <c r="M668" i="3" s="1"/>
  <c r="K667" i="3" a="1"/>
  <c r="K667" i="3" s="1"/>
  <c r="K668" i="3" a="1"/>
  <c r="K668" i="3" s="1"/>
  <c r="E667" i="3" a="1"/>
  <c r="E667" i="3" s="1"/>
  <c r="E668" i="3" a="1"/>
  <c r="E668" i="3" s="1"/>
  <c r="P666" i="3" a="1"/>
  <c r="P666" i="3" s="1"/>
  <c r="N666" i="3" a="1"/>
  <c r="N666" i="3" s="1"/>
  <c r="M666" i="3" a="1"/>
  <c r="M666" i="3" s="1"/>
  <c r="K666" i="3" a="1"/>
  <c r="K666" i="3" s="1"/>
  <c r="E666" i="3" a="1"/>
  <c r="E666" i="3" s="1"/>
  <c r="AR600" i="3" a="1"/>
  <c r="AR600" i="3" s="1"/>
  <c r="AP600" i="3" a="1"/>
  <c r="AP600" i="3" s="1"/>
  <c r="AO600" i="3" a="1"/>
  <c r="AO600" i="3" s="1"/>
  <c r="AM600" i="3" a="1"/>
  <c r="AM600" i="3" s="1"/>
  <c r="AG600" i="3" a="1"/>
  <c r="AG600" i="3" s="1"/>
  <c r="AR599" i="3" a="1"/>
  <c r="AR599" i="3" s="1"/>
  <c r="AP599" i="3" a="1"/>
  <c r="AP599" i="3" s="1"/>
  <c r="AO599" i="3" a="1"/>
  <c r="AO599" i="3" s="1"/>
  <c r="AM599" i="3" a="1"/>
  <c r="AM599" i="3" s="1"/>
  <c r="AG599" i="3" a="1"/>
  <c r="AG599" i="3" s="1"/>
  <c r="AR598" i="3" a="1"/>
  <c r="AR598" i="3" s="1"/>
  <c r="AP598" i="3" a="1"/>
  <c r="AP598" i="3" s="1"/>
  <c r="AO598" i="3" a="1"/>
  <c r="AO598" i="3" s="1"/>
  <c r="AM598" i="3" a="1"/>
  <c r="AM598" i="3" s="1"/>
  <c r="AG598" i="3" a="1"/>
  <c r="AG598" i="3" s="1"/>
  <c r="AR597" i="3" a="1"/>
  <c r="AR597" i="3" s="1"/>
  <c r="AP597" i="3" a="1"/>
  <c r="AP597" i="3" s="1"/>
  <c r="AO597" i="3" a="1"/>
  <c r="AO597" i="3" s="1"/>
  <c r="AM597" i="3" a="1"/>
  <c r="AM597" i="3" s="1"/>
  <c r="AG597" i="3" a="1"/>
  <c r="AG597" i="3" s="1"/>
  <c r="AR596" i="3" a="1"/>
  <c r="AR596" i="3" s="1"/>
  <c r="AP596" i="3" a="1"/>
  <c r="AP596" i="3" s="1"/>
  <c r="AO596" i="3" a="1"/>
  <c r="AO596" i="3" s="1"/>
  <c r="AM596" i="3" a="1"/>
  <c r="AM596" i="3" s="1"/>
  <c r="AG596" i="3" a="1"/>
  <c r="AG596" i="3" s="1"/>
  <c r="P599" i="3" a="1"/>
  <c r="P599" i="3" s="1"/>
  <c r="P600" i="3" a="1"/>
  <c r="P600" i="3" s="1"/>
  <c r="P598" i="3" a="1"/>
  <c r="P598" i="3" s="1"/>
  <c r="N597" i="3" a="1"/>
  <c r="N597" i="3" s="1"/>
  <c r="N598" i="3" a="1"/>
  <c r="N598" i="3" s="1"/>
  <c r="N599" i="3" a="1"/>
  <c r="N599" i="3" s="1"/>
  <c r="N600" i="3" a="1"/>
  <c r="N600" i="3" s="1"/>
  <c r="M597" i="3" a="1"/>
  <c r="M597" i="3" s="1"/>
  <c r="M598" i="3" a="1"/>
  <c r="M598" i="3" s="1"/>
  <c r="M599" i="3" a="1"/>
  <c r="M599" i="3" s="1"/>
  <c r="M600" i="3" a="1"/>
  <c r="M600" i="3" s="1"/>
  <c r="K597" i="3" a="1"/>
  <c r="K597" i="3" s="1"/>
  <c r="K598" i="3" a="1"/>
  <c r="K598" i="3" s="1"/>
  <c r="K599" i="3" a="1"/>
  <c r="K599" i="3" s="1"/>
  <c r="K600" i="3" a="1"/>
  <c r="K600" i="3" s="1"/>
  <c r="E597" i="3" a="1"/>
  <c r="E597" i="3" s="1"/>
  <c r="E598" i="3" a="1"/>
  <c r="E598" i="3" s="1"/>
  <c r="E599" i="3" a="1"/>
  <c r="E599" i="3" s="1"/>
  <c r="E600" i="3" a="1"/>
  <c r="E600" i="3" s="1"/>
  <c r="P596" i="3" a="1"/>
  <c r="P596" i="3" s="1"/>
  <c r="N596" i="3" a="1"/>
  <c r="N596" i="3" s="1"/>
  <c r="M596" i="3" a="1"/>
  <c r="M596" i="3" s="1"/>
  <c r="K596" i="3" a="1"/>
  <c r="K596" i="3" s="1"/>
  <c r="E596" i="3" a="1"/>
  <c r="E596" i="3" s="1"/>
  <c r="AR534" i="3" a="1"/>
  <c r="AR534" i="3" s="1"/>
  <c r="AP534" i="3" a="1"/>
  <c r="AP534" i="3" s="1"/>
  <c r="AO534" i="3" a="1"/>
  <c r="AO534" i="3" s="1"/>
  <c r="AM534" i="3" a="1"/>
  <c r="AM534" i="3" s="1"/>
  <c r="AG534" i="3" a="1"/>
  <c r="AG534" i="3" s="1"/>
  <c r="AR532" i="3" a="1"/>
  <c r="AR532" i="3" s="1"/>
  <c r="AP532" i="3" a="1"/>
  <c r="AP532" i="3" s="1"/>
  <c r="AO532" i="3" a="1"/>
  <c r="AO532" i="3" s="1"/>
  <c r="AM532" i="3" a="1"/>
  <c r="AM532" i="3" s="1"/>
  <c r="AG532" i="3" a="1"/>
  <c r="AG532" i="3" s="1"/>
  <c r="AR531" i="3" a="1"/>
  <c r="AR531" i="3" s="1"/>
  <c r="AP531" i="3" a="1"/>
  <c r="AP531" i="3" s="1"/>
  <c r="AO531" i="3" a="1"/>
  <c r="AO531" i="3" s="1"/>
  <c r="AM531" i="3" a="1"/>
  <c r="AM531" i="3" s="1"/>
  <c r="AG531" i="3" a="1"/>
  <c r="AG531" i="3" s="1"/>
  <c r="AR530" i="3" a="1"/>
  <c r="AR530" i="3" s="1"/>
  <c r="AP530" i="3" a="1"/>
  <c r="AP530" i="3" s="1"/>
  <c r="AO530" i="3" a="1"/>
  <c r="AO530" i="3" s="1"/>
  <c r="AM530" i="3" a="1"/>
  <c r="AM530" i="3" s="1"/>
  <c r="AG530" i="3" a="1"/>
  <c r="AG530" i="3" s="1"/>
  <c r="AR529" i="3" a="1"/>
  <c r="AR529" i="3" s="1"/>
  <c r="AP529" i="3" a="1"/>
  <c r="AP529" i="3" s="1"/>
  <c r="AO529" i="3" a="1"/>
  <c r="AO529" i="3" s="1"/>
  <c r="AM529" i="3" a="1"/>
  <c r="AM529" i="3" s="1"/>
  <c r="AG529" i="3" a="1"/>
  <c r="AG529" i="3" s="1"/>
  <c r="P530" i="3" a="1"/>
  <c r="P530" i="3" s="1"/>
  <c r="P531" i="3" a="1"/>
  <c r="P531" i="3" s="1"/>
  <c r="P532" i="3" a="1"/>
  <c r="P532" i="3" s="1"/>
  <c r="P534" i="3" a="1"/>
  <c r="P534" i="3" s="1"/>
  <c r="N530" i="3" a="1"/>
  <c r="N530" i="3" s="1"/>
  <c r="N531" i="3" a="1"/>
  <c r="N531" i="3" s="1"/>
  <c r="N532" i="3" a="1"/>
  <c r="N532" i="3" s="1"/>
  <c r="N534" i="3" a="1"/>
  <c r="N534" i="3" s="1"/>
  <c r="M530" i="3" a="1"/>
  <c r="M530" i="3" s="1"/>
  <c r="M531" i="3" a="1"/>
  <c r="M531" i="3" s="1"/>
  <c r="M532" i="3" a="1"/>
  <c r="M532" i="3" s="1"/>
  <c r="M534" i="3" a="1"/>
  <c r="M534" i="3" s="1"/>
  <c r="K530" i="3" a="1"/>
  <c r="K530" i="3" s="1"/>
  <c r="K531" i="3" a="1"/>
  <c r="K531" i="3" s="1"/>
  <c r="K532" i="3" a="1"/>
  <c r="K532" i="3" s="1"/>
  <c r="K534" i="3" a="1"/>
  <c r="K534" i="3" s="1"/>
  <c r="E530" i="3" a="1"/>
  <c r="E530" i="3" s="1"/>
  <c r="E531" i="3" a="1"/>
  <c r="E531" i="3" s="1"/>
  <c r="E532" i="3" a="1"/>
  <c r="E532" i="3" s="1"/>
  <c r="E534" i="3" a="1"/>
  <c r="E534" i="3" s="1"/>
  <c r="P529" i="3" a="1"/>
  <c r="P529" i="3" s="1"/>
  <c r="N529" i="3" a="1"/>
  <c r="N529" i="3" s="1"/>
  <c r="M529" i="3" a="1"/>
  <c r="M529" i="3" s="1"/>
  <c r="K529" i="3" a="1"/>
  <c r="K529" i="3" s="1"/>
  <c r="E529" i="3" a="1"/>
  <c r="E529" i="3" s="1"/>
  <c r="E462" i="3" a="1"/>
  <c r="E462" i="3" s="1"/>
  <c r="E463" i="3" a="1"/>
  <c r="E463" i="3" s="1"/>
  <c r="E389" i="3" a="1"/>
  <c r="E389" i="3" s="1"/>
  <c r="E390" i="3" a="1"/>
  <c r="E390" i="3" s="1"/>
  <c r="E392" i="3" a="1"/>
  <c r="E392" i="3" s="1"/>
  <c r="E388" i="3" a="1"/>
  <c r="E388" i="3" s="1"/>
  <c r="E317" i="3" a="1"/>
  <c r="E317" i="3" s="1"/>
  <c r="E319" i="3" a="1"/>
  <c r="E319" i="3" s="1"/>
  <c r="E320" i="3" a="1"/>
  <c r="E320" i="3" s="1"/>
  <c r="E321" i="3" a="1"/>
  <c r="E321" i="3" s="1"/>
  <c r="E322" i="3" a="1"/>
  <c r="E322" i="3" s="1"/>
  <c r="E323" i="3" a="1"/>
  <c r="E323" i="3" s="1"/>
  <c r="AG195" i="3" a="1"/>
  <c r="AG195" i="3" s="1"/>
  <c r="AG190" i="3" a="1"/>
  <c r="AG190" i="3" s="1"/>
  <c r="AG189" i="3" a="1"/>
  <c r="AG189" i="3" s="1"/>
  <c r="E189" i="3" a="1"/>
  <c r="E189" i="3" s="1"/>
  <c r="E190" i="3" a="1"/>
  <c r="E190" i="3" s="1"/>
  <c r="E195" i="3" a="1"/>
  <c r="E195" i="3" s="1"/>
  <c r="E144" i="3" a="1"/>
  <c r="E144" i="3" s="1"/>
  <c r="E145" i="3" a="1"/>
  <c r="E145" i="3" s="1"/>
  <c r="E147" i="3" a="1"/>
  <c r="E147" i="3" s="1"/>
  <c r="E7" i="3" a="1"/>
  <c r="E7" i="3" s="1"/>
  <c r="Y285" i="6" l="1"/>
  <c r="Y189" i="6"/>
  <c r="AI530" i="3"/>
  <c r="AI320" i="3"/>
  <c r="AI531" i="3"/>
  <c r="AI667" i="3"/>
  <c r="AI597" i="3"/>
  <c r="AI8" i="3"/>
  <c r="AI319" i="3"/>
  <c r="AI529" i="3"/>
  <c r="AI389" i="3"/>
  <c r="AI190" i="3"/>
  <c r="AI666" i="3"/>
  <c r="AI144" i="3"/>
  <c r="AI599" i="3"/>
  <c r="AI317" i="3"/>
  <c r="AI195" i="3"/>
  <c r="AI388" i="3"/>
  <c r="AI9" i="3"/>
  <c r="AI322" i="3"/>
  <c r="AI321" i="3"/>
  <c r="AI11" i="3"/>
  <c r="AI596" i="3"/>
  <c r="AI10" i="3"/>
  <c r="AI145" i="3"/>
  <c r="AI7" i="3"/>
  <c r="AI189" i="3"/>
  <c r="AI532" i="3"/>
  <c r="AI598" i="3"/>
  <c r="AI147" i="3"/>
  <c r="AI390" i="3"/>
  <c r="AI323" i="3"/>
  <c r="AI534" i="3" l="1"/>
  <c r="AI668" i="3"/>
  <c r="D120" i="5" l="1"/>
  <c r="AF389" i="3"/>
  <c r="AF390" i="3"/>
  <c r="AF391" i="3"/>
  <c r="AF388" i="3"/>
  <c r="AG154" i="5"/>
  <c r="H74" i="5" l="1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AK74" i="5"/>
  <c r="AL74" i="5"/>
  <c r="AM74" i="5"/>
  <c r="AN74" i="5"/>
  <c r="AO74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B3" i="3"/>
  <c r="AB345" i="6"/>
  <c r="X345" i="6"/>
  <c r="W344" i="6"/>
  <c r="AB278" i="6"/>
  <c r="X278" i="6"/>
  <c r="W277" i="6"/>
  <c r="AB179" i="6"/>
  <c r="X179" i="6"/>
  <c r="W178" i="6"/>
  <c r="AB80" i="6"/>
  <c r="X80" i="6"/>
  <c r="W79" i="6"/>
  <c r="AB5" i="6"/>
  <c r="X5" i="6"/>
  <c r="W4" i="6"/>
  <c r="D4" i="6"/>
  <c r="D79" i="6"/>
  <c r="D15" i="3"/>
  <c r="D4" i="3"/>
  <c r="J462" i="3" l="1" a="1"/>
  <c r="J462" i="3" s="1"/>
  <c r="AL392" i="3" a="1"/>
  <c r="AL392" i="3" s="1"/>
  <c r="AJ390" i="3" a="1"/>
  <c r="AJ390" i="3" s="1"/>
  <c r="H390" i="3" a="1"/>
  <c r="H390" i="3" s="1"/>
  <c r="AL319" i="3" a="1"/>
  <c r="AL319" i="3" s="1"/>
  <c r="AJ317" i="3" a="1"/>
  <c r="AJ317" i="3" s="1"/>
  <c r="H317" i="3" a="1"/>
  <c r="H317" i="3" s="1"/>
  <c r="AL190" i="3" a="1"/>
  <c r="AL190" i="3" s="1"/>
  <c r="H190" i="3" a="1"/>
  <c r="H190" i="3" s="1"/>
  <c r="H147" i="3" a="1"/>
  <c r="H147" i="3" s="1"/>
  <c r="AL18" i="3" a="1"/>
  <c r="AL18" i="3" s="1"/>
  <c r="H22" i="3" a="1"/>
  <c r="H22" i="3" s="1"/>
  <c r="AL11" i="3" a="1"/>
  <c r="AL11" i="3" s="1"/>
  <c r="AJ10" i="3" a="1"/>
  <c r="AJ10" i="3" s="1"/>
  <c r="H8" i="3" a="1"/>
  <c r="H8" i="3" s="1"/>
  <c r="H668" i="3" a="1"/>
  <c r="H668" i="3" s="1"/>
  <c r="H666" i="3" a="1"/>
  <c r="H666" i="3" s="1"/>
  <c r="H597" i="3" a="1"/>
  <c r="H597" i="3" s="1"/>
  <c r="AL530" i="3" a="1"/>
  <c r="AL530" i="3" s="1"/>
  <c r="AJ529" i="3" a="1"/>
  <c r="AJ529" i="3" s="1"/>
  <c r="H532" i="3" a="1"/>
  <c r="H532" i="3" s="1"/>
  <c r="AJ531" i="3" a="1"/>
  <c r="AJ531" i="3" s="1"/>
  <c r="J530" i="3" a="1"/>
  <c r="J530" i="3" s="1"/>
  <c r="J529" i="3" a="1"/>
  <c r="J529" i="3" s="1"/>
  <c r="AL145" i="3" a="1"/>
  <c r="AL145" i="3" s="1"/>
  <c r="AJ7" i="3" a="1"/>
  <c r="AJ7" i="3" s="1"/>
  <c r="J388" i="3" a="1"/>
  <c r="J388" i="3" s="1"/>
  <c r="AL189" i="3" a="1"/>
  <c r="AL189" i="3" s="1"/>
  <c r="J668" i="3" a="1"/>
  <c r="J668" i="3" s="1"/>
  <c r="H530" i="3" a="1"/>
  <c r="H530" i="3" s="1"/>
  <c r="AJ463" i="3" a="1"/>
  <c r="AJ463" i="3" s="1"/>
  <c r="AJ189" i="3" a="1"/>
  <c r="AJ189" i="3" s="1"/>
  <c r="AJ147" i="3" a="1"/>
  <c r="AJ147" i="3" s="1"/>
  <c r="H667" i="3" a="1"/>
  <c r="H667" i="3" s="1"/>
  <c r="J463" i="3" a="1"/>
  <c r="J463" i="3" s="1"/>
  <c r="AJ392" i="3" a="1"/>
  <c r="AJ392" i="3" s="1"/>
  <c r="H392" i="3" a="1"/>
  <c r="H392" i="3" s="1"/>
  <c r="AJ319" i="3" a="1"/>
  <c r="AJ319" i="3" s="1"/>
  <c r="H319" i="3" a="1"/>
  <c r="H319" i="3" s="1"/>
  <c r="AJ190" i="3" a="1"/>
  <c r="AJ190" i="3" s="1"/>
  <c r="H195" i="3" a="1"/>
  <c r="H195" i="3" s="1"/>
  <c r="AL19" i="3" a="1"/>
  <c r="AL19" i="3" s="1"/>
  <c r="AJ18" i="3" a="1"/>
  <c r="AJ18" i="3" s="1"/>
  <c r="AL12" i="3" a="1"/>
  <c r="AL12" i="3" s="1"/>
  <c r="AJ11" i="3" a="1"/>
  <c r="AJ11" i="3" s="1"/>
  <c r="H9" i="3" a="1"/>
  <c r="H9" i="3" s="1"/>
  <c r="H598" i="3" a="1"/>
  <c r="H598" i="3" s="1"/>
  <c r="AL531" i="3" a="1"/>
  <c r="AL531" i="3" s="1"/>
  <c r="AJ530" i="3" a="1"/>
  <c r="AJ530" i="3" s="1"/>
  <c r="H534" i="3" a="1"/>
  <c r="H534" i="3" s="1"/>
  <c r="H599" i="3" a="1"/>
  <c r="H599" i="3" s="1"/>
  <c r="AL532" i="3" a="1"/>
  <c r="AL532" i="3" s="1"/>
  <c r="J190" i="3" a="1"/>
  <c r="J190" i="3" s="1"/>
  <c r="AJ598" i="3" a="1"/>
  <c r="AJ598" i="3" s="1"/>
  <c r="H596" i="3" a="1"/>
  <c r="H596" i="3" s="1"/>
  <c r="J534" i="3" a="1"/>
  <c r="J534" i="3" s="1"/>
  <c r="AL147" i="3" a="1"/>
  <c r="AL147" i="3" s="1"/>
  <c r="AJ22" i="3" a="1"/>
  <c r="AJ22" i="3" s="1"/>
  <c r="AJ8" i="3" a="1"/>
  <c r="AJ8" i="3" s="1"/>
  <c r="J11" i="3" a="1"/>
  <c r="J11" i="3" s="1"/>
  <c r="H462" i="3" a="1"/>
  <c r="H462" i="3" s="1"/>
  <c r="AL321" i="3" a="1"/>
  <c r="AL321" i="3" s="1"/>
  <c r="AJ320" i="3" a="1"/>
  <c r="AJ320" i="3" s="1"/>
  <c r="H320" i="3" a="1"/>
  <c r="H320" i="3" s="1"/>
  <c r="AL195" i="3" a="1"/>
  <c r="AL195" i="3" s="1"/>
  <c r="AL20" i="3" a="1"/>
  <c r="AL20" i="3" s="1"/>
  <c r="AJ19" i="3" a="1"/>
  <c r="AJ19" i="3" s="1"/>
  <c r="J18" i="3" a="1"/>
  <c r="J18" i="3" s="1"/>
  <c r="AJ12" i="3" a="1"/>
  <c r="AJ12" i="3" s="1"/>
  <c r="H10" i="3" a="1"/>
  <c r="H10" i="3" s="1"/>
  <c r="AL666" i="3" a="1"/>
  <c r="AL666" i="3" s="1"/>
  <c r="AL596" i="3" a="1"/>
  <c r="AL596" i="3" s="1"/>
  <c r="AJ388" i="3" a="1"/>
  <c r="AJ388" i="3" s="1"/>
  <c r="H21" i="3" a="1"/>
  <c r="H21" i="3" s="1"/>
  <c r="AL9" i="3" a="1"/>
  <c r="AL9" i="3" s="1"/>
  <c r="AL600" i="3" a="1"/>
  <c r="AL600" i="3" s="1"/>
  <c r="AJ599" i="3" a="1"/>
  <c r="AJ599" i="3" s="1"/>
  <c r="AL317" i="3" a="1"/>
  <c r="AL317" i="3" s="1"/>
  <c r="H463" i="3" a="1"/>
  <c r="H463" i="3" s="1"/>
  <c r="AL322" i="3" a="1"/>
  <c r="AL322" i="3" s="1"/>
  <c r="AJ321" i="3" a="1"/>
  <c r="AJ321" i="3" s="1"/>
  <c r="J322" i="3" a="1"/>
  <c r="J322" i="3" s="1"/>
  <c r="H321" i="3" a="1"/>
  <c r="H321" i="3" s="1"/>
  <c r="AJ195" i="3" a="1"/>
  <c r="AJ195" i="3" s="1"/>
  <c r="J144" i="3" a="1"/>
  <c r="J144" i="3" s="1"/>
  <c r="AL21" i="3" a="1"/>
  <c r="AL21" i="3" s="1"/>
  <c r="AJ20" i="3" a="1"/>
  <c r="AJ20" i="3" s="1"/>
  <c r="J22" i="3" a="1"/>
  <c r="J22" i="3" s="1"/>
  <c r="J19" i="3" a="1"/>
  <c r="J19" i="3" s="1"/>
  <c r="H18" i="3" a="1"/>
  <c r="H18" i="3" s="1"/>
  <c r="J8" i="3" a="1"/>
  <c r="J8" i="3" s="1"/>
  <c r="H11" i="3" a="1"/>
  <c r="H11" i="3" s="1"/>
  <c r="AL667" i="3" a="1"/>
  <c r="AL667" i="3" s="1"/>
  <c r="AJ666" i="3" a="1"/>
  <c r="AJ666" i="3" s="1"/>
  <c r="AL597" i="3" a="1"/>
  <c r="AL597" i="3" s="1"/>
  <c r="AJ596" i="3" a="1"/>
  <c r="AJ596" i="3" s="1"/>
  <c r="H600" i="3" a="1"/>
  <c r="H600" i="3" s="1"/>
  <c r="AL534" i="3" a="1"/>
  <c r="AL534" i="3" s="1"/>
  <c r="AJ532" i="3" a="1"/>
  <c r="AJ532" i="3" s="1"/>
  <c r="J531" i="3" a="1"/>
  <c r="J531" i="3" s="1"/>
  <c r="H529" i="3" a="1"/>
  <c r="H529" i="3" s="1"/>
  <c r="J321" i="3" a="1"/>
  <c r="J321" i="3" s="1"/>
  <c r="H323" i="3" a="1"/>
  <c r="H323" i="3" s="1"/>
  <c r="J147" i="3" a="1"/>
  <c r="J147" i="3" s="1"/>
  <c r="H20" i="3" a="1"/>
  <c r="H20" i="3" s="1"/>
  <c r="AL8" i="3" a="1"/>
  <c r="AL8" i="3" s="1"/>
  <c r="J10" i="3" a="1"/>
  <c r="J10" i="3" s="1"/>
  <c r="J667" i="3" a="1"/>
  <c r="J667" i="3" s="1"/>
  <c r="AJ462" i="3" a="1"/>
  <c r="AJ462" i="3" s="1"/>
  <c r="AL389" i="3" a="1"/>
  <c r="AL389" i="3" s="1"/>
  <c r="AJ389" i="3" a="1"/>
  <c r="AJ389" i="3" s="1"/>
  <c r="H388" i="3" a="1"/>
  <c r="H388" i="3" s="1"/>
  <c r="AJ9" i="3" a="1"/>
  <c r="AJ9" i="3" s="1"/>
  <c r="AJ600" i="3" a="1"/>
  <c r="AJ600" i="3" s="1"/>
  <c r="H531" i="3" a="1"/>
  <c r="H531" i="3" s="1"/>
  <c r="J389" i="3" a="1"/>
  <c r="J389" i="3" s="1"/>
  <c r="AL323" i="3" a="1"/>
  <c r="AL323" i="3" s="1"/>
  <c r="AJ322" i="3" a="1"/>
  <c r="AJ322" i="3" s="1"/>
  <c r="J323" i="3" a="1"/>
  <c r="J323" i="3" s="1"/>
  <c r="H322" i="3" a="1"/>
  <c r="H322" i="3" s="1"/>
  <c r="J189" i="3" a="1"/>
  <c r="J189" i="3" s="1"/>
  <c r="AL144" i="3" a="1"/>
  <c r="AL144" i="3" s="1"/>
  <c r="J145" i="3" a="1"/>
  <c r="J145" i="3" s="1"/>
  <c r="AJ21" i="3" a="1"/>
  <c r="AJ21" i="3" s="1"/>
  <c r="J20" i="3" a="1"/>
  <c r="J20" i="3" s="1"/>
  <c r="H19" i="3" a="1"/>
  <c r="H19" i="3" s="1"/>
  <c r="AL7" i="3" a="1"/>
  <c r="AL7" i="3" s="1"/>
  <c r="J9" i="3" a="1"/>
  <c r="J9" i="3" s="1"/>
  <c r="H12" i="3" a="1"/>
  <c r="H12" i="3" s="1"/>
  <c r="AL668" i="3" a="1"/>
  <c r="AL668" i="3" s="1"/>
  <c r="AJ667" i="3" a="1"/>
  <c r="AJ667" i="3" s="1"/>
  <c r="AL598" i="3" a="1"/>
  <c r="AL598" i="3" s="1"/>
  <c r="AJ597" i="3" a="1"/>
  <c r="AJ597" i="3" s="1"/>
  <c r="J597" i="3" a="1"/>
  <c r="J597" i="3" s="1"/>
  <c r="J596" i="3" a="1"/>
  <c r="J596" i="3" s="1"/>
  <c r="AJ534" i="3" a="1"/>
  <c r="AJ534" i="3" s="1"/>
  <c r="J532" i="3" a="1"/>
  <c r="J532" i="3" s="1"/>
  <c r="AL462" i="3" a="1"/>
  <c r="AL462" i="3" s="1"/>
  <c r="AL388" i="3" a="1"/>
  <c r="AL388" i="3" s="1"/>
  <c r="J390" i="3" a="1"/>
  <c r="J390" i="3" s="1"/>
  <c r="AJ323" i="3" a="1"/>
  <c r="AJ323" i="3" s="1"/>
  <c r="AJ144" i="3" a="1"/>
  <c r="AJ144" i="3" s="1"/>
  <c r="AL22" i="3" a="1"/>
  <c r="AL22" i="3" s="1"/>
  <c r="J21" i="3" a="1"/>
  <c r="J21" i="3" s="1"/>
  <c r="AJ668" i="3" a="1"/>
  <c r="AJ668" i="3" s="1"/>
  <c r="AL599" i="3" a="1"/>
  <c r="AL599" i="3" s="1"/>
  <c r="J598" i="3" a="1"/>
  <c r="J598" i="3" s="1"/>
  <c r="AL463" i="3" a="1"/>
  <c r="AL463" i="3" s="1"/>
  <c r="J392" i="3" a="1"/>
  <c r="J392" i="3" s="1"/>
  <c r="J319" i="3" a="1"/>
  <c r="J319" i="3" s="1"/>
  <c r="J195" i="3" a="1"/>
  <c r="J195" i="3" s="1"/>
  <c r="H144" i="3" a="1"/>
  <c r="H144" i="3" s="1"/>
  <c r="J7" i="3" a="1"/>
  <c r="J7" i="3" s="1"/>
  <c r="J599" i="3" a="1"/>
  <c r="J599" i="3" s="1"/>
  <c r="H145" i="3" a="1"/>
  <c r="H145" i="3" s="1"/>
  <c r="AL10" i="3" a="1"/>
  <c r="AL10" i="3" s="1"/>
  <c r="H7" i="3" a="1"/>
  <c r="H7" i="3" s="1"/>
  <c r="J666" i="3" a="1"/>
  <c r="J666" i="3" s="1"/>
  <c r="J600" i="3" a="1"/>
  <c r="J600" i="3" s="1"/>
  <c r="AJ145" i="3" a="1"/>
  <c r="AJ145" i="3" s="1"/>
  <c r="AL390" i="3" a="1"/>
  <c r="AL390" i="3" s="1"/>
  <c r="H389" i="3" a="1"/>
  <c r="H389" i="3" s="1"/>
  <c r="J317" i="3" a="1"/>
  <c r="J317" i="3" s="1"/>
  <c r="H189" i="3" a="1"/>
  <c r="H189" i="3" s="1"/>
  <c r="J12" i="3" a="1"/>
  <c r="J12" i="3" s="1"/>
  <c r="AL529" i="3" a="1"/>
  <c r="AL529" i="3" s="1"/>
  <c r="AP192" i="3" a="1"/>
  <c r="AP192" i="3" s="1"/>
  <c r="P192" i="3" a="1"/>
  <c r="P192" i="3" s="1"/>
  <c r="AO192" i="3" a="1"/>
  <c r="AO192" i="3" s="1"/>
  <c r="AM192" i="3" a="1"/>
  <c r="AM192" i="3" s="1"/>
  <c r="N192" i="3" a="1"/>
  <c r="N192" i="3" s="1"/>
  <c r="H192" i="3" a="1"/>
  <c r="H192" i="3" s="1"/>
  <c r="AJ192" i="3" a="1"/>
  <c r="AJ192" i="3" s="1"/>
  <c r="M192" i="3" a="1"/>
  <c r="M192" i="3" s="1"/>
  <c r="AG192" i="3" a="1"/>
  <c r="AG192" i="3" s="1"/>
  <c r="AI192" i="3" s="1"/>
  <c r="E192" i="3" a="1"/>
  <c r="E192" i="3" s="1"/>
  <c r="K192" i="3" a="1"/>
  <c r="K192" i="3" s="1"/>
  <c r="J192" i="3" a="1"/>
  <c r="J192" i="3" s="1"/>
  <c r="AR192" i="3" a="1"/>
  <c r="AR192" i="3" s="1"/>
  <c r="AL192" i="3" a="1"/>
  <c r="AL192" i="3" s="1"/>
  <c r="AO458" i="3" a="1"/>
  <c r="AO458" i="3" s="1"/>
  <c r="P458" i="3" a="1"/>
  <c r="P458" i="3" s="1"/>
  <c r="AM458" i="3" a="1"/>
  <c r="AM458" i="3" s="1"/>
  <c r="N458" i="3" a="1"/>
  <c r="N458" i="3" s="1"/>
  <c r="AL458" i="3" a="1"/>
  <c r="AL458" i="3" s="1"/>
  <c r="M458" i="3" a="1"/>
  <c r="M458" i="3" s="1"/>
  <c r="K458" i="3" a="1"/>
  <c r="K458" i="3" s="1"/>
  <c r="AR458" i="3" a="1"/>
  <c r="AR458" i="3" s="1"/>
  <c r="AJ458" i="3" a="1"/>
  <c r="AJ458" i="3" s="1"/>
  <c r="J458" i="3" a="1"/>
  <c r="J458" i="3" s="1"/>
  <c r="H458" i="3" a="1"/>
  <c r="H458" i="3" s="1"/>
  <c r="AP458" i="3" a="1"/>
  <c r="AP458" i="3" s="1"/>
  <c r="AG458" i="3" a="1"/>
  <c r="AG458" i="3" s="1"/>
  <c r="E458" i="3" a="1"/>
  <c r="E458" i="3" s="1"/>
  <c r="H104" i="5"/>
  <c r="AF15" i="3"/>
  <c r="AF136" i="3"/>
  <c r="AP664" i="3"/>
  <c r="AM664" i="3"/>
  <c r="AG664" i="3"/>
  <c r="AP594" i="3"/>
  <c r="AM594" i="3"/>
  <c r="AG594" i="3"/>
  <c r="AP527" i="3"/>
  <c r="AM527" i="3"/>
  <c r="AG527" i="3"/>
  <c r="AP456" i="3"/>
  <c r="AM456" i="3"/>
  <c r="AG456" i="3"/>
  <c r="AP386" i="3"/>
  <c r="AM386" i="3"/>
  <c r="AG386" i="3"/>
  <c r="AP313" i="3"/>
  <c r="AM313" i="3"/>
  <c r="AG313" i="3"/>
  <c r="AP185" i="3"/>
  <c r="AM185" i="3"/>
  <c r="AG185" i="3"/>
  <c r="AP137" i="3"/>
  <c r="AM137" i="3"/>
  <c r="AG137" i="3"/>
  <c r="AP16" i="3"/>
  <c r="AM16" i="3"/>
  <c r="AG16" i="3"/>
  <c r="AP5" i="3"/>
  <c r="AM5" i="3"/>
  <c r="AG5" i="3"/>
  <c r="AF21" i="3"/>
  <c r="AF20" i="3"/>
  <c r="AF19" i="3"/>
  <c r="AF18" i="3"/>
  <c r="AF4" i="3"/>
  <c r="AF455" i="3" s="1"/>
  <c r="AF385" i="3" l="1"/>
  <c r="AF593" i="3"/>
  <c r="AF526" i="3"/>
  <c r="AF663" i="3"/>
  <c r="AF312" i="3"/>
  <c r="AF184" i="3"/>
  <c r="Z138" i="5" l="1"/>
  <c r="AO14" i="5"/>
  <c r="AO15" i="5"/>
  <c r="AO16" i="5"/>
  <c r="AO19" i="5"/>
  <c r="B3" i="6"/>
  <c r="W349" i="6"/>
  <c r="W348" i="6"/>
  <c r="W347" i="6"/>
  <c r="D349" i="6"/>
  <c r="D348" i="6"/>
  <c r="D347" i="6"/>
  <c r="W284" i="6"/>
  <c r="W283" i="6"/>
  <c r="W282" i="6"/>
  <c r="W281" i="6"/>
  <c r="W280" i="6"/>
  <c r="D284" i="6"/>
  <c r="D283" i="6"/>
  <c r="D282" i="6"/>
  <c r="D281" i="6"/>
  <c r="D280" i="6"/>
  <c r="AF667" i="3"/>
  <c r="AF666" i="3"/>
  <c r="D667" i="3"/>
  <c r="D666" i="3"/>
  <c r="AF599" i="3"/>
  <c r="AF598" i="3"/>
  <c r="AF597" i="3"/>
  <c r="AF596" i="3"/>
  <c r="D599" i="3"/>
  <c r="D598" i="3"/>
  <c r="D597" i="3"/>
  <c r="D596" i="3"/>
  <c r="AF533" i="3"/>
  <c r="AF532" i="3"/>
  <c r="AF531" i="3"/>
  <c r="AF530" i="3"/>
  <c r="AF529" i="3"/>
  <c r="D533" i="3"/>
  <c r="D532" i="3"/>
  <c r="D531" i="3"/>
  <c r="D530" i="3"/>
  <c r="D529" i="3"/>
  <c r="AF463" i="3"/>
  <c r="AF462" i="3"/>
  <c r="AF461" i="3"/>
  <c r="AF460" i="3"/>
  <c r="AF459" i="3"/>
  <c r="AF458" i="3"/>
  <c r="D463" i="3"/>
  <c r="D462" i="3"/>
  <c r="D461" i="3"/>
  <c r="D460" i="3"/>
  <c r="D459" i="3"/>
  <c r="D458" i="3"/>
  <c r="D391" i="3"/>
  <c r="D390" i="3"/>
  <c r="D389" i="3"/>
  <c r="D388" i="3"/>
  <c r="AF316" i="3"/>
  <c r="AF317" i="3"/>
  <c r="AF318" i="3"/>
  <c r="AF319" i="3"/>
  <c r="AF320" i="3"/>
  <c r="AF321" i="3"/>
  <c r="AF322" i="3"/>
  <c r="AF315" i="3"/>
  <c r="D322" i="3"/>
  <c r="D321" i="3"/>
  <c r="D320" i="3"/>
  <c r="D319" i="3"/>
  <c r="D317" i="3"/>
  <c r="D316" i="3"/>
  <c r="D315" i="3"/>
  <c r="AF194" i="3"/>
  <c r="AF193" i="3"/>
  <c r="AF192" i="3"/>
  <c r="AF191" i="3"/>
  <c r="AF190" i="3"/>
  <c r="AF189" i="3"/>
  <c r="AF188" i="3"/>
  <c r="AF187" i="3"/>
  <c r="D194" i="3"/>
  <c r="D193" i="3"/>
  <c r="D192" i="3"/>
  <c r="D191" i="3"/>
  <c r="D190" i="3"/>
  <c r="D189" i="3"/>
  <c r="D188" i="3"/>
  <c r="D187" i="3"/>
  <c r="AF146" i="3"/>
  <c r="AF145" i="3"/>
  <c r="AF144" i="3"/>
  <c r="AF143" i="3"/>
  <c r="AF142" i="3"/>
  <c r="AF141" i="3"/>
  <c r="AF140" i="3"/>
  <c r="AF139" i="3"/>
  <c r="D146" i="3"/>
  <c r="D145" i="3"/>
  <c r="D144" i="3"/>
  <c r="AF11" i="3"/>
  <c r="AF10" i="3"/>
  <c r="AF9" i="3"/>
  <c r="AF8" i="3"/>
  <c r="AF7" i="3"/>
  <c r="D11" i="3"/>
  <c r="D10" i="3"/>
  <c r="D9" i="3"/>
  <c r="D8" i="3"/>
  <c r="D7" i="3"/>
  <c r="AG141" i="3" l="1" a="1"/>
  <c r="AG141" i="3" s="1"/>
  <c r="AI141" i="3" s="1"/>
  <c r="E193" i="3" a="1"/>
  <c r="E193" i="3" s="1"/>
  <c r="E141" i="3" a="1"/>
  <c r="E141" i="3" s="1"/>
  <c r="AG193" i="3" a="1"/>
  <c r="AG193" i="3" s="1"/>
  <c r="AI193" i="3" s="1"/>
  <c r="E188" i="3" a="1"/>
  <c r="E188" i="3" s="1"/>
  <c r="AG188" i="3" a="1"/>
  <c r="AG188" i="3" s="1"/>
  <c r="AI188" i="3" s="1"/>
  <c r="AG140" i="3" a="1"/>
  <c r="AG140" i="3" s="1"/>
  <c r="AI140" i="3" s="1"/>
  <c r="E140" i="3" a="1"/>
  <c r="E140" i="3" s="1"/>
  <c r="E187" i="3" a="1"/>
  <c r="E187" i="3" s="1"/>
  <c r="E139" i="3" a="1"/>
  <c r="E139" i="3" s="1"/>
  <c r="AG187" i="3" a="1"/>
  <c r="AG187" i="3" s="1"/>
  <c r="AI187" i="3" s="1"/>
  <c r="AG139" i="3" a="1"/>
  <c r="AG139" i="3" s="1"/>
  <c r="AI139" i="3" s="1"/>
  <c r="Z179" i="6"/>
  <c r="Z345" i="6"/>
  <c r="Z80" i="6"/>
  <c r="Z278" i="6"/>
  <c r="Z5" i="6"/>
  <c r="Z159" i="5"/>
  <c r="Z169" i="5"/>
  <c r="AO104" i="5"/>
  <c r="AO81" i="5"/>
  <c r="AO65" i="5"/>
  <c r="AO89" i="5"/>
  <c r="AO35" i="5"/>
  <c r="Z191" i="5"/>
  <c r="Z140" i="5"/>
  <c r="AO52" i="5"/>
  <c r="AO18" i="5"/>
  <c r="AO17" i="5"/>
  <c r="AO20" i="5"/>
  <c r="AO85" i="5"/>
  <c r="D186" i="5"/>
  <c r="D178" i="5"/>
  <c r="D158" i="5"/>
  <c r="D145" i="5"/>
  <c r="D135" i="5"/>
  <c r="D109" i="5"/>
  <c r="D99" i="5"/>
  <c r="D73" i="5"/>
  <c r="D61" i="5"/>
  <c r="N664" i="3"/>
  <c r="K664" i="3"/>
  <c r="E664" i="3"/>
  <c r="N594" i="3"/>
  <c r="K594" i="3"/>
  <c r="E594" i="3"/>
  <c r="N527" i="3"/>
  <c r="K527" i="3"/>
  <c r="E527" i="3"/>
  <c r="N456" i="3"/>
  <c r="K456" i="3"/>
  <c r="E456" i="3"/>
  <c r="N386" i="3"/>
  <c r="K386" i="3"/>
  <c r="E386" i="3"/>
  <c r="N313" i="3"/>
  <c r="K313" i="3"/>
  <c r="E313" i="3"/>
  <c r="D184" i="3"/>
  <c r="N185" i="3"/>
  <c r="K185" i="3"/>
  <c r="E185" i="3"/>
  <c r="E137" i="3"/>
  <c r="E5" i="3"/>
  <c r="AG191" i="3" l="1" a="1"/>
  <c r="AG191" i="3" s="1"/>
  <c r="AI191" i="3" s="1"/>
  <c r="E191" i="3" a="1"/>
  <c r="E191" i="3" s="1"/>
  <c r="E460" i="3" a="1"/>
  <c r="E460" i="3" s="1"/>
  <c r="AG460" i="3" a="1"/>
  <c r="AG460" i="3" s="1"/>
  <c r="AG461" i="3" a="1"/>
  <c r="AG461" i="3" s="1"/>
  <c r="E461" i="3" a="1"/>
  <c r="E461" i="3" s="1"/>
  <c r="AG391" i="3" a="1"/>
  <c r="AG391" i="3" s="1"/>
  <c r="E391" i="3" a="1"/>
  <c r="E391" i="3" s="1"/>
  <c r="AI391" i="3" s="1"/>
  <c r="AG315" i="3" a="1"/>
  <c r="AG315" i="3" s="1"/>
  <c r="AI315" i="3" s="1"/>
  <c r="AG142" i="3" a="1"/>
  <c r="AG142" i="3" s="1"/>
  <c r="AI142" i="3" s="1"/>
  <c r="E142" i="3" a="1"/>
  <c r="E142" i="3" s="1"/>
  <c r="E315" i="3" a="1"/>
  <c r="E315" i="3" s="1"/>
  <c r="AG459" i="3" a="1"/>
  <c r="AG459" i="3" s="1"/>
  <c r="E459" i="3" a="1"/>
  <c r="E459" i="3" s="1"/>
  <c r="AP533" i="3" a="1"/>
  <c r="AP533" i="3" s="1"/>
  <c r="P533" i="3" a="1"/>
  <c r="P533" i="3" s="1"/>
  <c r="N533" i="3" a="1"/>
  <c r="N533" i="3" s="1"/>
  <c r="AG533" i="3" a="1"/>
  <c r="AG533" i="3" s="1"/>
  <c r="E533" i="3" a="1"/>
  <c r="E533" i="3" s="1"/>
  <c r="AI533" i="3" s="1"/>
  <c r="AR533" i="3" a="1"/>
  <c r="AR533" i="3" s="1"/>
  <c r="AG318" i="3" a="1"/>
  <c r="AG318" i="3" s="1"/>
  <c r="AI318" i="3" s="1"/>
  <c r="E318" i="3" a="1"/>
  <c r="E318" i="3" s="1"/>
  <c r="E316" i="3" a="1"/>
  <c r="E316" i="3" s="1"/>
  <c r="E143" i="3" a="1"/>
  <c r="E143" i="3" s="1"/>
  <c r="AG143" i="3" a="1"/>
  <c r="AG143" i="3" s="1"/>
  <c r="AI143" i="3" s="1"/>
  <c r="AG316" i="3" a="1"/>
  <c r="AG316" i="3" s="1"/>
  <c r="AI316" i="3" s="1"/>
  <c r="AO43" i="5"/>
  <c r="D455" i="3"/>
  <c r="D385" i="3"/>
  <c r="D312" i="3"/>
  <c r="D593" i="3"/>
  <c r="D526" i="3"/>
  <c r="D663" i="3"/>
  <c r="AJ527" i="3"/>
  <c r="AJ594" i="3"/>
  <c r="AJ386" i="3"/>
  <c r="AJ137" i="3"/>
  <c r="AJ456" i="3"/>
  <c r="AJ313" i="3"/>
  <c r="AJ16" i="3"/>
  <c r="AJ664" i="3"/>
  <c r="AJ185" i="3"/>
  <c r="AJ5" i="3"/>
  <c r="Z173" i="5"/>
  <c r="AO21" i="5"/>
  <c r="G195" i="3"/>
  <c r="G147" i="3"/>
  <c r="H664" i="3"/>
  <c r="H185" i="3"/>
  <c r="H313" i="3"/>
  <c r="H386" i="3"/>
  <c r="H594" i="3"/>
  <c r="H527" i="3"/>
  <c r="H456" i="3"/>
  <c r="E146" i="3" l="1" a="1"/>
  <c r="E146" i="3" s="1"/>
  <c r="AG146" i="3" a="1"/>
  <c r="AG146" i="3" s="1"/>
  <c r="AI146" i="3" s="1"/>
  <c r="AG194" i="3" a="1"/>
  <c r="AG194" i="3" s="1"/>
  <c r="AI194" i="3" s="1"/>
  <c r="E194" i="3" a="1"/>
  <c r="E194" i="3" s="1"/>
  <c r="AO95" i="5"/>
  <c r="G388" i="3"/>
  <c r="G189" i="3"/>
  <c r="G190" i="3"/>
  <c r="G145" i="3"/>
  <c r="G144" i="3"/>
  <c r="E464" i="3" l="1" a="1"/>
  <c r="E464" i="3" s="1"/>
  <c r="AG464" i="3" a="1"/>
  <c r="AG464" i="3" s="1"/>
  <c r="E172" i="5"/>
  <c r="E171" i="5"/>
  <c r="E170" i="5"/>
  <c r="E163" i="5"/>
  <c r="E162" i="5"/>
  <c r="E161" i="5"/>
  <c r="E160" i="5"/>
  <c r="E159" i="5"/>
  <c r="E164" i="5"/>
  <c r="D48" i="5"/>
  <c r="D26" i="5"/>
  <c r="H138" i="5"/>
  <c r="I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Y138" i="5"/>
  <c r="AI463" i="3" l="1"/>
  <c r="AI462" i="3"/>
  <c r="AI458" i="3"/>
  <c r="AI459" i="3"/>
  <c r="AI461" i="3"/>
  <c r="AI460" i="3"/>
  <c r="K191" i="5"/>
  <c r="I191" i="5"/>
  <c r="X169" i="5"/>
  <c r="R169" i="5"/>
  <c r="Y191" i="5"/>
  <c r="H169" i="5"/>
  <c r="J191" i="5"/>
  <c r="I159" i="5"/>
  <c r="V191" i="5"/>
  <c r="U191" i="5"/>
  <c r="M191" i="5"/>
  <c r="L191" i="5"/>
  <c r="O191" i="5"/>
  <c r="S191" i="5"/>
  <c r="N169" i="5"/>
  <c r="W191" i="5"/>
  <c r="V159" i="5"/>
  <c r="L159" i="5"/>
  <c r="U159" i="5"/>
  <c r="Q191" i="5"/>
  <c r="Y140" i="5"/>
  <c r="P191" i="5"/>
  <c r="T169" i="5"/>
  <c r="R159" i="5"/>
  <c r="M140" i="5"/>
  <c r="R191" i="5"/>
  <c r="L169" i="5"/>
  <c r="N159" i="5"/>
  <c r="P159" i="5"/>
  <c r="H191" i="5"/>
  <c r="O159" i="5"/>
  <c r="X191" i="5"/>
  <c r="N191" i="5"/>
  <c r="T191" i="5"/>
  <c r="Q140" i="5"/>
  <c r="Y169" i="5"/>
  <c r="M169" i="5"/>
  <c r="P140" i="5"/>
  <c r="Y159" i="5"/>
  <c r="X140" i="5"/>
  <c r="O140" i="5"/>
  <c r="W169" i="5"/>
  <c r="K169" i="5"/>
  <c r="X159" i="5"/>
  <c r="N140" i="5"/>
  <c r="V169" i="5"/>
  <c r="J169" i="5"/>
  <c r="W159" i="5"/>
  <c r="M159" i="5"/>
  <c r="U169" i="5"/>
  <c r="I169" i="5"/>
  <c r="V140" i="5"/>
  <c r="K159" i="5"/>
  <c r="K138" i="5"/>
  <c r="U140" i="5"/>
  <c r="L140" i="5"/>
  <c r="S169" i="5"/>
  <c r="J159" i="5"/>
  <c r="J138" i="5"/>
  <c r="T140" i="5"/>
  <c r="T159" i="5"/>
  <c r="S140" i="5"/>
  <c r="Q169" i="5"/>
  <c r="S159" i="5"/>
  <c r="W140" i="5"/>
  <c r="P169" i="5"/>
  <c r="H159" i="5"/>
  <c r="R140" i="5"/>
  <c r="I140" i="5"/>
  <c r="O169" i="5"/>
  <c r="Q159" i="5"/>
  <c r="H140" i="5"/>
  <c r="AI464" i="3" l="1"/>
  <c r="K140" i="5"/>
  <c r="E13" i="6"/>
  <c r="V173" i="5"/>
  <c r="L173" i="5"/>
  <c r="N173" i="5"/>
  <c r="R173" i="5"/>
  <c r="S173" i="5"/>
  <c r="O173" i="5"/>
  <c r="Y173" i="5"/>
  <c r="J140" i="5"/>
  <c r="X173" i="5"/>
  <c r="H173" i="5"/>
  <c r="P173" i="5"/>
  <c r="I173" i="5"/>
  <c r="U173" i="5"/>
  <c r="J173" i="5"/>
  <c r="Q173" i="5"/>
  <c r="K173" i="5"/>
  <c r="W173" i="5"/>
  <c r="M173" i="5"/>
  <c r="T173" i="5"/>
  <c r="Y12" i="6" l="1"/>
  <c r="Y10" i="6"/>
  <c r="Y11" i="6"/>
  <c r="Y8" i="6"/>
  <c r="F8" i="6"/>
  <c r="F10" i="6"/>
  <c r="Y13" i="6" l="1"/>
  <c r="N137" i="3"/>
  <c r="K137" i="3"/>
  <c r="H137" i="3"/>
  <c r="N16" i="3"/>
  <c r="K16" i="3"/>
  <c r="H16" i="3"/>
  <c r="E16" i="3"/>
  <c r="N5" i="3"/>
  <c r="K5" i="3"/>
  <c r="H5" i="3"/>
  <c r="E278" i="6"/>
  <c r="E345" i="6"/>
  <c r="E179" i="6"/>
  <c r="E80" i="6"/>
  <c r="E5" i="6"/>
  <c r="I278" i="6"/>
  <c r="G278" i="6"/>
  <c r="D277" i="6"/>
  <c r="I345" i="6"/>
  <c r="G345" i="6"/>
  <c r="D344" i="6"/>
  <c r="I179" i="6"/>
  <c r="G179" i="6"/>
  <c r="D178" i="6"/>
  <c r="I80" i="6"/>
  <c r="G80" i="6"/>
  <c r="I5" i="6"/>
  <c r="G5" i="6"/>
  <c r="J104" i="5" l="1"/>
  <c r="AM104" i="5"/>
  <c r="Z104" i="5"/>
  <c r="AK104" i="5"/>
  <c r="N104" i="5"/>
  <c r="X104" i="5"/>
  <c r="AI104" i="5"/>
  <c r="W104" i="5"/>
  <c r="L104" i="5"/>
  <c r="AH104" i="5"/>
  <c r="V104" i="5"/>
  <c r="K104" i="5"/>
  <c r="AG104" i="5"/>
  <c r="U104" i="5"/>
  <c r="AF104" i="5"/>
  <c r="T104" i="5"/>
  <c r="AE104" i="5"/>
  <c r="S104" i="5"/>
  <c r="AA104" i="5"/>
  <c r="AL104" i="5"/>
  <c r="Y104" i="5"/>
  <c r="AJ104" i="5"/>
  <c r="M104" i="5"/>
  <c r="AD104" i="5"/>
  <c r="R104" i="5"/>
  <c r="AC104" i="5"/>
  <c r="Q104" i="5"/>
  <c r="AN104" i="5"/>
  <c r="AB104" i="5"/>
  <c r="P104" i="5"/>
  <c r="I104" i="5"/>
  <c r="O104" i="5"/>
  <c r="AO533" i="3" l="1" a="1"/>
  <c r="AO533" i="3" s="1"/>
  <c r="K533" i="3" a="1"/>
  <c r="K533" i="3" s="1"/>
  <c r="M533" i="3" a="1"/>
  <c r="M533" i="3" s="1"/>
  <c r="AM533" i="3" a="1"/>
  <c r="AM533" i="3" s="1"/>
  <c r="J533" i="3" a="1"/>
  <c r="J533" i="3" s="1"/>
  <c r="H533" i="3" a="1"/>
  <c r="H533" i="3" s="1"/>
  <c r="AJ533" i="3" a="1"/>
  <c r="AJ533" i="3" s="1"/>
  <c r="AL533" i="3" a="1"/>
  <c r="AL533" i="3" s="1"/>
  <c r="H15" i="5"/>
  <c r="H14" i="5"/>
  <c r="H16" i="5"/>
  <c r="AP140" i="3" l="1" a="1"/>
  <c r="AP140" i="3" s="1"/>
  <c r="N188" i="3" a="1"/>
  <c r="N188" i="3" s="1"/>
  <c r="P188" i="3" a="1"/>
  <c r="P188" i="3" s="1"/>
  <c r="AP188" i="3" a="1"/>
  <c r="AP188" i="3" s="1"/>
  <c r="P140" i="3" a="1"/>
  <c r="P140" i="3" s="1"/>
  <c r="AR140" i="3" a="1"/>
  <c r="AR140" i="3" s="1"/>
  <c r="N140" i="3" a="1"/>
  <c r="N140" i="3" s="1"/>
  <c r="AR188" i="3" a="1"/>
  <c r="AR188" i="3" s="1"/>
  <c r="AR141" i="3" a="1"/>
  <c r="AR141" i="3" s="1"/>
  <c r="AP141" i="3" a="1"/>
  <c r="AP141" i="3" s="1"/>
  <c r="AP193" i="3" a="1"/>
  <c r="AP193" i="3" s="1"/>
  <c r="AR193" i="3" a="1"/>
  <c r="AR193" i="3" s="1"/>
  <c r="N193" i="3" a="1"/>
  <c r="N193" i="3" s="1"/>
  <c r="P193" i="3" a="1"/>
  <c r="P193" i="3" s="1"/>
  <c r="P141" i="3" a="1"/>
  <c r="P141" i="3" s="1"/>
  <c r="N141" i="3" a="1"/>
  <c r="N141" i="3" s="1"/>
  <c r="AP139" i="3" a="1"/>
  <c r="AP139" i="3" s="1"/>
  <c r="N187" i="3" a="1"/>
  <c r="N187" i="3" s="1"/>
  <c r="AR139" i="3" a="1"/>
  <c r="AR139" i="3" s="1"/>
  <c r="N139" i="3" a="1"/>
  <c r="N139" i="3" s="1"/>
  <c r="AP187" i="3" a="1"/>
  <c r="AP187" i="3" s="1"/>
  <c r="P187" i="3" a="1"/>
  <c r="P187" i="3" s="1"/>
  <c r="P139" i="3" a="1"/>
  <c r="P139" i="3" s="1"/>
  <c r="AR187" i="3" a="1"/>
  <c r="AR187" i="3" s="1"/>
  <c r="F280" i="6"/>
  <c r="F281" i="6"/>
  <c r="F284" i="6"/>
  <c r="F283" i="6"/>
  <c r="F282" i="6"/>
  <c r="P597" i="3" a="1"/>
  <c r="P597" i="3" s="1"/>
  <c r="G323" i="3"/>
  <c r="AG65" i="5"/>
  <c r="H18" i="5"/>
  <c r="H17" i="5"/>
  <c r="AR315" i="3" l="1" a="1"/>
  <c r="AR315" i="3" s="1"/>
  <c r="AP315" i="3" a="1"/>
  <c r="AP315" i="3" s="1"/>
  <c r="AR142" i="3" a="1"/>
  <c r="AR142" i="3" s="1"/>
  <c r="N315" i="3" a="1"/>
  <c r="N315" i="3" s="1"/>
  <c r="N142" i="3" a="1"/>
  <c r="N142" i="3" s="1"/>
  <c r="P142" i="3" a="1"/>
  <c r="P142" i="3" s="1"/>
  <c r="AP142" i="3" a="1"/>
  <c r="AP142" i="3" s="1"/>
  <c r="P315" i="3" a="1"/>
  <c r="P315" i="3" s="1"/>
  <c r="AP316" i="3" a="1"/>
  <c r="AP316" i="3" s="1"/>
  <c r="P316" i="3" a="1"/>
  <c r="P316" i="3" s="1"/>
  <c r="AR316" i="3" a="1"/>
  <c r="AR316" i="3" s="1"/>
  <c r="AP143" i="3" a="1"/>
  <c r="AP143" i="3" s="1"/>
  <c r="N143" i="3" a="1"/>
  <c r="N143" i="3" s="1"/>
  <c r="AR143" i="3" a="1"/>
  <c r="AR143" i="3" s="1"/>
  <c r="N316" i="3" a="1"/>
  <c r="N316" i="3" s="1"/>
  <c r="P143" i="3" a="1"/>
  <c r="P143" i="3" s="1"/>
  <c r="G18" i="3"/>
  <c r="G22" i="3"/>
  <c r="AI18" i="3"/>
  <c r="AI22" i="3"/>
  <c r="AI19" i="3"/>
  <c r="AI21" i="3"/>
  <c r="G21" i="3"/>
  <c r="AI20" i="3"/>
  <c r="G20" i="3"/>
  <c r="G19" i="3"/>
  <c r="F285" i="6"/>
  <c r="G597" i="3"/>
  <c r="G599" i="3"/>
  <c r="G596" i="3"/>
  <c r="G667" i="3"/>
  <c r="G389" i="3"/>
  <c r="G390" i="3"/>
  <c r="G529" i="3"/>
  <c r="G532" i="3"/>
  <c r="G531" i="3"/>
  <c r="G530" i="3"/>
  <c r="G533" i="3"/>
  <c r="G666" i="3"/>
  <c r="G317" i="3"/>
  <c r="G321" i="3"/>
  <c r="G322" i="3"/>
  <c r="G319" i="3"/>
  <c r="G598" i="3"/>
  <c r="G320" i="3"/>
  <c r="G7" i="3"/>
  <c r="G10" i="3"/>
  <c r="G8" i="3"/>
  <c r="G9" i="3"/>
  <c r="G11" i="3"/>
  <c r="AI600" i="3" l="1"/>
  <c r="AI12" i="3"/>
  <c r="F86" i="6"/>
  <c r="G600" i="3"/>
  <c r="G668" i="3"/>
  <c r="G534" i="3"/>
  <c r="G12" i="3"/>
  <c r="F83" i="6" l="1"/>
  <c r="F84" i="6"/>
  <c r="F82" i="6"/>
  <c r="F85" i="6"/>
  <c r="S85" i="5" l="1"/>
  <c r="Z85" i="5"/>
  <c r="M81" i="5"/>
  <c r="AH81" i="5"/>
  <c r="AN89" i="5"/>
  <c r="AK85" i="5"/>
  <c r="K81" i="5"/>
  <c r="N85" i="5"/>
  <c r="O89" i="5"/>
  <c r="AC81" i="5"/>
  <c r="AI89" i="5"/>
  <c r="J85" i="5"/>
  <c r="P81" i="5"/>
  <c r="AE81" i="5"/>
  <c r="L89" i="5"/>
  <c r="V89" i="5"/>
  <c r="AE89" i="5"/>
  <c r="AI85" i="5"/>
  <c r="AD89" i="5"/>
  <c r="T89" i="5"/>
  <c r="AH85" i="5"/>
  <c r="X85" i="5"/>
  <c r="X81" i="5"/>
  <c r="AL81" i="5"/>
  <c r="T81" i="5"/>
  <c r="AK81" i="5"/>
  <c r="S81" i="5"/>
  <c r="Z81" i="5"/>
  <c r="AJ89" i="5"/>
  <c r="Z89" i="5"/>
  <c r="AN85" i="5"/>
  <c r="AD85" i="5"/>
  <c r="Y81" i="5"/>
  <c r="AC89" i="5"/>
  <c r="S89" i="5"/>
  <c r="I89" i="5"/>
  <c r="AG85" i="5"/>
  <c r="W85" i="5"/>
  <c r="AM89" i="5"/>
  <c r="AB89" i="5"/>
  <c r="R89" i="5"/>
  <c r="AF85" i="5"/>
  <c r="V85" i="5"/>
  <c r="M85" i="5"/>
  <c r="AB81" i="5"/>
  <c r="R81" i="5"/>
  <c r="J81" i="5"/>
  <c r="AL89" i="5"/>
  <c r="Q89" i="5"/>
  <c r="U85" i="5"/>
  <c r="AA81" i="5"/>
  <c r="I81" i="5"/>
  <c r="AK89" i="5"/>
  <c r="AA89" i="5"/>
  <c r="P89" i="5"/>
  <c r="AE85" i="5"/>
  <c r="T85" i="5"/>
  <c r="L85" i="5"/>
  <c r="AI81" i="5"/>
  <c r="Q81" i="5"/>
  <c r="K85" i="5"/>
  <c r="Y89" i="5"/>
  <c r="AM85" i="5"/>
  <c r="AC85" i="5"/>
  <c r="AH89" i="5"/>
  <c r="X89" i="5"/>
  <c r="N89" i="5"/>
  <c r="AL85" i="5"/>
  <c r="AB85" i="5"/>
  <c r="I85" i="5"/>
  <c r="AG81" i="5"/>
  <c r="O81" i="5"/>
  <c r="W89" i="5"/>
  <c r="M89" i="5"/>
  <c r="AA85" i="5"/>
  <c r="R85" i="5"/>
  <c r="AJ81" i="5"/>
  <c r="AF81" i="5"/>
  <c r="W81" i="5"/>
  <c r="N81" i="5"/>
  <c r="AG89" i="5"/>
  <c r="Q85" i="5"/>
  <c r="AF89" i="5"/>
  <c r="K89" i="5"/>
  <c r="AJ85" i="5"/>
  <c r="P85" i="5"/>
  <c r="AN81" i="5"/>
  <c r="AD81" i="5"/>
  <c r="V81" i="5"/>
  <c r="L81" i="5"/>
  <c r="U89" i="5"/>
  <c r="J89" i="5"/>
  <c r="Y85" i="5"/>
  <c r="O85" i="5"/>
  <c r="AM81" i="5"/>
  <c r="U81" i="5"/>
  <c r="H89" i="5"/>
  <c r="H85" i="5"/>
  <c r="H81" i="5"/>
  <c r="S65" i="5"/>
  <c r="Y65" i="5"/>
  <c r="AK65" i="5"/>
  <c r="M65" i="5"/>
  <c r="AF65" i="5"/>
  <c r="I65" i="5"/>
  <c r="AH65" i="5"/>
  <c r="O65" i="5"/>
  <c r="X65" i="5"/>
  <c r="N65" i="5"/>
  <c r="AD65" i="5"/>
  <c r="AN65" i="5"/>
  <c r="AE65" i="5"/>
  <c r="L65" i="5"/>
  <c r="AB65" i="5"/>
  <c r="T65" i="5"/>
  <c r="AA65" i="5"/>
  <c r="AM65" i="5"/>
  <c r="AL65" i="5"/>
  <c r="AC65" i="5"/>
  <c r="P65" i="5"/>
  <c r="R65" i="5"/>
  <c r="AJ65" i="5"/>
  <c r="Z65" i="5"/>
  <c r="Q65" i="5"/>
  <c r="AI65" i="5"/>
  <c r="W65" i="5"/>
  <c r="V65" i="5"/>
  <c r="U65" i="5"/>
  <c r="K65" i="5"/>
  <c r="J65" i="5"/>
  <c r="H65" i="5"/>
  <c r="AG52" i="5"/>
  <c r="AJ52" i="5"/>
  <c r="AC52" i="5"/>
  <c r="AE52" i="5"/>
  <c r="AA52" i="5"/>
  <c r="AH52" i="5"/>
  <c r="R52" i="5"/>
  <c r="U52" i="5"/>
  <c r="O52" i="5"/>
  <c r="N52" i="5"/>
  <c r="K52" i="5"/>
  <c r="J52" i="5"/>
  <c r="AM52" i="5"/>
  <c r="AL52" i="5"/>
  <c r="P52" i="5"/>
  <c r="T52" i="5"/>
  <c r="M52" i="5"/>
  <c r="L52" i="5"/>
  <c r="AD52" i="5"/>
  <c r="V52" i="5"/>
  <c r="AN52" i="5"/>
  <c r="AK52" i="5"/>
  <c r="X52" i="5"/>
  <c r="Y52" i="5"/>
  <c r="W52" i="5"/>
  <c r="AB52" i="5"/>
  <c r="Z52" i="5"/>
  <c r="S52" i="5"/>
  <c r="AI52" i="5"/>
  <c r="AF52" i="5"/>
  <c r="Q52" i="5"/>
  <c r="I52" i="5"/>
  <c r="H52" i="5"/>
  <c r="H318" i="3" l="1" a="1"/>
  <c r="H318" i="3" s="1"/>
  <c r="J318" i="3" a="1"/>
  <c r="J318" i="3" s="1"/>
  <c r="AL318" i="3" a="1"/>
  <c r="AL318" i="3" s="1"/>
  <c r="AJ318" i="3" a="1"/>
  <c r="AJ318" i="3" s="1"/>
  <c r="AL391" i="3" a="1"/>
  <c r="AL391" i="3" s="1"/>
  <c r="H391" i="3" a="1"/>
  <c r="H391" i="3" s="1"/>
  <c r="AJ391" i="3" a="1"/>
  <c r="AJ391" i="3" s="1"/>
  <c r="J391" i="3" a="1"/>
  <c r="J391" i="3" s="1"/>
  <c r="AJ459" i="3" a="1"/>
  <c r="AJ459" i="3" s="1"/>
  <c r="AL459" i="3" a="1"/>
  <c r="AL459" i="3" s="1"/>
  <c r="J459" i="3" a="1"/>
  <c r="J459" i="3" s="1"/>
  <c r="H459" i="3" a="1"/>
  <c r="H459" i="3" s="1"/>
  <c r="AM459" i="3" a="1"/>
  <c r="AM459" i="3" s="1"/>
  <c r="M459" i="3" a="1"/>
  <c r="M459" i="3" s="1"/>
  <c r="K459" i="3" a="1"/>
  <c r="K459" i="3" s="1"/>
  <c r="AO459" i="3" a="1"/>
  <c r="AO459" i="3" s="1"/>
  <c r="AJ460" i="3" a="1"/>
  <c r="AJ460" i="3" s="1"/>
  <c r="H460" i="3" a="1"/>
  <c r="H460" i="3" s="1"/>
  <c r="J460" i="3" a="1"/>
  <c r="J460" i="3" s="1"/>
  <c r="AL460" i="3" a="1"/>
  <c r="AL460" i="3" s="1"/>
  <c r="K460" i="3" a="1"/>
  <c r="K460" i="3" s="1"/>
  <c r="AO460" i="3" a="1"/>
  <c r="AO460" i="3" s="1"/>
  <c r="AM460" i="3" a="1"/>
  <c r="AM460" i="3" s="1"/>
  <c r="M460" i="3" a="1"/>
  <c r="M460" i="3" s="1"/>
  <c r="AL461" i="3" a="1"/>
  <c r="AL461" i="3" s="1"/>
  <c r="AJ461" i="3" a="1"/>
  <c r="AJ461" i="3" s="1"/>
  <c r="J461" i="3" a="1"/>
  <c r="J461" i="3" s="1"/>
  <c r="H461" i="3" a="1"/>
  <c r="H461" i="3" s="1"/>
  <c r="AO318" i="3" a="1"/>
  <c r="AO318" i="3" s="1"/>
  <c r="M318" i="3" a="1"/>
  <c r="M318" i="3" s="1"/>
  <c r="K318" i="3" a="1"/>
  <c r="K318" i="3" s="1"/>
  <c r="AM318" i="3" a="1"/>
  <c r="AM318" i="3" s="1"/>
  <c r="AO391" i="3" a="1"/>
  <c r="AO391" i="3" s="1"/>
  <c r="AM391" i="3" a="1"/>
  <c r="AM391" i="3" s="1"/>
  <c r="M391" i="3" a="1"/>
  <c r="M391" i="3" s="1"/>
  <c r="K391" i="3" a="1"/>
  <c r="K391" i="3" s="1"/>
  <c r="AR459" i="3" a="1"/>
  <c r="AR459" i="3" s="1"/>
  <c r="N459" i="3" a="1"/>
  <c r="N459" i="3" s="1"/>
  <c r="P459" i="3" a="1"/>
  <c r="P459" i="3" s="1"/>
  <c r="AP459" i="3" a="1"/>
  <c r="AP459" i="3" s="1"/>
  <c r="AP318" i="3" a="1"/>
  <c r="AP318" i="3" s="1"/>
  <c r="P318" i="3" a="1"/>
  <c r="P318" i="3" s="1"/>
  <c r="AR318" i="3" a="1"/>
  <c r="AR318" i="3" s="1"/>
  <c r="N318" i="3" a="1"/>
  <c r="N318" i="3" s="1"/>
  <c r="AR460" i="3" a="1"/>
  <c r="AR460" i="3" s="1"/>
  <c r="N460" i="3" a="1"/>
  <c r="N460" i="3" s="1"/>
  <c r="P460" i="3" a="1"/>
  <c r="P460" i="3" s="1"/>
  <c r="AP460" i="3" a="1"/>
  <c r="AP460" i="3" s="1"/>
  <c r="AR391" i="3" a="1"/>
  <c r="AR391" i="3" s="1"/>
  <c r="P391" i="3" a="1"/>
  <c r="P391" i="3" s="1"/>
  <c r="N391" i="3" a="1"/>
  <c r="N391" i="3" s="1"/>
  <c r="AP391" i="3" a="1"/>
  <c r="AP391" i="3" s="1"/>
  <c r="N461" i="3" a="1"/>
  <c r="N461" i="3" s="1"/>
  <c r="AP461" i="3" a="1"/>
  <c r="AP461" i="3" s="1"/>
  <c r="AR461" i="3" a="1"/>
  <c r="AR461" i="3" s="1"/>
  <c r="P461" i="3" a="1"/>
  <c r="P461" i="3" s="1"/>
  <c r="M461" i="3" a="1"/>
  <c r="M461" i="3" s="1"/>
  <c r="AO461" i="3" a="1"/>
  <c r="AO461" i="3" s="1"/>
  <c r="AM461" i="3" a="1"/>
  <c r="AM461" i="3" s="1"/>
  <c r="K461" i="3" a="1"/>
  <c r="K461" i="3" s="1"/>
  <c r="G318" i="3"/>
  <c r="G391" i="3" l="1"/>
  <c r="K95" i="5"/>
  <c r="AA95" i="5"/>
  <c r="AF95" i="5"/>
  <c r="AH95" i="5"/>
  <c r="J95" i="5"/>
  <c r="AG95" i="5"/>
  <c r="AI95" i="5"/>
  <c r="Z95" i="5"/>
  <c r="AM95" i="5"/>
  <c r="U95" i="5"/>
  <c r="R95" i="5"/>
  <c r="O95" i="5"/>
  <c r="H95" i="5"/>
  <c r="AB95" i="5"/>
  <c r="T95" i="5"/>
  <c r="AC95" i="5"/>
  <c r="M95" i="5"/>
  <c r="AE95" i="5"/>
  <c r="X95" i="5"/>
  <c r="AK95" i="5"/>
  <c r="I95" i="5"/>
  <c r="Y95" i="5"/>
  <c r="AD95" i="5"/>
  <c r="N95" i="5"/>
  <c r="AJ95" i="5"/>
  <c r="AN95" i="5"/>
  <c r="P95" i="5"/>
  <c r="S95" i="5"/>
  <c r="Q95" i="5"/>
  <c r="L95" i="5"/>
  <c r="AL95" i="5"/>
  <c r="W95" i="5"/>
  <c r="V95" i="5"/>
  <c r="AO464" i="3" l="1" a="1"/>
  <c r="AO464" i="3" s="1"/>
  <c r="AM464" i="3" a="1"/>
  <c r="AM464" i="3" s="1"/>
  <c r="AL464" i="3" a="1"/>
  <c r="AL464" i="3" s="1"/>
  <c r="AJ464" i="3" a="1"/>
  <c r="AJ464" i="3" s="1"/>
  <c r="AR464" i="3" a="1"/>
  <c r="AR464" i="3" s="1"/>
  <c r="AP464" i="3" a="1"/>
  <c r="AP464" i="3" s="1"/>
  <c r="P464" i="3" a="1"/>
  <c r="P464" i="3" s="1"/>
  <c r="N464" i="3" a="1"/>
  <c r="N464" i="3" s="1"/>
  <c r="J464" i="3" a="1"/>
  <c r="J464" i="3" s="1"/>
  <c r="H464" i="3" a="1"/>
  <c r="H464" i="3" s="1"/>
  <c r="K464" i="3" a="1"/>
  <c r="K464" i="3" s="1"/>
  <c r="M464" i="3" a="1"/>
  <c r="M464" i="3" s="1"/>
  <c r="G392" i="3"/>
  <c r="AI392" i="3"/>
  <c r="G463" i="3"/>
  <c r="G458" i="3"/>
  <c r="G462" i="3"/>
  <c r="G459" i="3"/>
  <c r="G461" i="3"/>
  <c r="G460" i="3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D18" i="5"/>
  <c r="D143" i="3" s="1"/>
  <c r="D17" i="5"/>
  <c r="D142" i="3" s="1"/>
  <c r="D16" i="5"/>
  <c r="D141" i="3" s="1"/>
  <c r="D15" i="5"/>
  <c r="D140" i="3" s="1"/>
  <c r="D14" i="5"/>
  <c r="D139" i="3" s="1"/>
  <c r="AO316" i="3" l="1" a="1"/>
  <c r="AO316" i="3" s="1"/>
  <c r="K143" i="3" a="1"/>
  <c r="K143" i="3" s="1"/>
  <c r="AO143" i="3" a="1"/>
  <c r="AO143" i="3" s="1"/>
  <c r="AM316" i="3" a="1"/>
  <c r="AM316" i="3" s="1"/>
  <c r="K316" i="3" a="1"/>
  <c r="K316" i="3" s="1"/>
  <c r="M316" i="3" a="1"/>
  <c r="M316" i="3" s="1"/>
  <c r="AM143" i="3" a="1"/>
  <c r="AM143" i="3" s="1"/>
  <c r="M143" i="3" a="1"/>
  <c r="M143" i="3" s="1"/>
  <c r="AM142" i="3" a="1"/>
  <c r="AM142" i="3" s="1"/>
  <c r="M315" i="3" a="1"/>
  <c r="M315" i="3" s="1"/>
  <c r="AO142" i="3" a="1"/>
  <c r="AO142" i="3" s="1"/>
  <c r="K142" i="3" a="1"/>
  <c r="K142" i="3" s="1"/>
  <c r="AO315" i="3" a="1"/>
  <c r="AO315" i="3" s="1"/>
  <c r="K315" i="3" a="1"/>
  <c r="K315" i="3" s="1"/>
  <c r="AM315" i="3" a="1"/>
  <c r="AM315" i="3" s="1"/>
  <c r="M142" i="3" a="1"/>
  <c r="M142" i="3" s="1"/>
  <c r="AO141" i="3" a="1"/>
  <c r="AO141" i="3" s="1"/>
  <c r="AM193" i="3" a="1"/>
  <c r="AM193" i="3" s="1"/>
  <c r="M193" i="3" a="1"/>
  <c r="M193" i="3" s="1"/>
  <c r="AO193" i="3" a="1"/>
  <c r="AO193" i="3" s="1"/>
  <c r="AM141" i="3" a="1"/>
  <c r="AM141" i="3" s="1"/>
  <c r="K141" i="3" a="1"/>
  <c r="K141" i="3" s="1"/>
  <c r="M141" i="3" a="1"/>
  <c r="M141" i="3" s="1"/>
  <c r="K193" i="3" a="1"/>
  <c r="K193" i="3" s="1"/>
  <c r="AL142" i="3" a="1"/>
  <c r="AL142" i="3" s="1"/>
  <c r="H315" i="3" a="1"/>
  <c r="H315" i="3" s="1"/>
  <c r="J142" i="3" a="1"/>
  <c r="J142" i="3" s="1"/>
  <c r="H142" i="3" a="1"/>
  <c r="H142" i="3" s="1"/>
  <c r="AJ315" i="3" a="1"/>
  <c r="AJ315" i="3" s="1"/>
  <c r="J315" i="3" a="1"/>
  <c r="J315" i="3" s="1"/>
  <c r="AL315" i="3" a="1"/>
  <c r="AL315" i="3" s="1"/>
  <c r="AJ142" i="3" a="1"/>
  <c r="AJ142" i="3" s="1"/>
  <c r="J193" i="3" a="1"/>
  <c r="J193" i="3" s="1"/>
  <c r="AL141" i="3" a="1"/>
  <c r="AL141" i="3" s="1"/>
  <c r="J141" i="3" a="1"/>
  <c r="J141" i="3" s="1"/>
  <c r="H193" i="3" a="1"/>
  <c r="H193" i="3" s="1"/>
  <c r="H141" i="3" a="1"/>
  <c r="H141" i="3" s="1"/>
  <c r="AL193" i="3" a="1"/>
  <c r="AL193" i="3" s="1"/>
  <c r="AJ141" i="3" a="1"/>
  <c r="AJ141" i="3" s="1"/>
  <c r="AJ193" i="3" a="1"/>
  <c r="AJ193" i="3" s="1"/>
  <c r="AJ140" i="3" a="1"/>
  <c r="AJ140" i="3" s="1"/>
  <c r="H140" i="3" a="1"/>
  <c r="H140" i="3" s="1"/>
  <c r="J140" i="3" a="1"/>
  <c r="J140" i="3" s="1"/>
  <c r="AJ188" i="3" a="1"/>
  <c r="AJ188" i="3" s="1"/>
  <c r="AL188" i="3" a="1"/>
  <c r="AL188" i="3" s="1"/>
  <c r="J188" i="3" a="1"/>
  <c r="J188" i="3" s="1"/>
  <c r="H188" i="3" a="1"/>
  <c r="H188" i="3" s="1"/>
  <c r="AL140" i="3" a="1"/>
  <c r="AL140" i="3" s="1"/>
  <c r="AJ316" i="3" a="1"/>
  <c r="AJ316" i="3" s="1"/>
  <c r="J143" i="3" a="1"/>
  <c r="J143" i="3" s="1"/>
  <c r="AJ143" i="3" a="1"/>
  <c r="AJ143" i="3" s="1"/>
  <c r="AL316" i="3" a="1"/>
  <c r="AL316" i="3" s="1"/>
  <c r="H143" i="3" a="1"/>
  <c r="H143" i="3" s="1"/>
  <c r="AL143" i="3" a="1"/>
  <c r="AL143" i="3" s="1"/>
  <c r="J316" i="3" a="1"/>
  <c r="J316" i="3" s="1"/>
  <c r="H316" i="3" a="1"/>
  <c r="H316" i="3" s="1"/>
  <c r="K188" i="3" a="1"/>
  <c r="K188" i="3" s="1"/>
  <c r="M140" i="3" a="1"/>
  <c r="M140" i="3" s="1"/>
  <c r="AM188" i="3" a="1"/>
  <c r="AM188" i="3" s="1"/>
  <c r="M188" i="3" a="1"/>
  <c r="M188" i="3" s="1"/>
  <c r="AO140" i="3" a="1"/>
  <c r="AO140" i="3" s="1"/>
  <c r="K140" i="3" a="1"/>
  <c r="K140" i="3" s="1"/>
  <c r="AM140" i="3" a="1"/>
  <c r="AM140" i="3" s="1"/>
  <c r="AO188" i="3" a="1"/>
  <c r="AO188" i="3" s="1"/>
  <c r="G142" i="3"/>
  <c r="G315" i="3"/>
  <c r="G188" i="3"/>
  <c r="G140" i="3"/>
  <c r="G143" i="3"/>
  <c r="G316" i="3"/>
  <c r="G193" i="3"/>
  <c r="G141" i="3"/>
  <c r="G464" i="3"/>
  <c r="F350" i="6" l="1"/>
  <c r="D188" i="6" l="1"/>
  <c r="D187" i="6"/>
  <c r="D186" i="6"/>
  <c r="D185" i="6"/>
  <c r="D184" i="6"/>
  <c r="D183" i="6"/>
  <c r="D182" i="6"/>
  <c r="D181" i="6"/>
  <c r="M14" i="5" l="1"/>
  <c r="T14" i="5"/>
  <c r="Q14" i="5"/>
  <c r="L14" i="5"/>
  <c r="P14" i="5"/>
  <c r="R14" i="5" l="1"/>
  <c r="O14" i="5"/>
  <c r="J14" i="5"/>
  <c r="S14" i="5"/>
  <c r="N14" i="5"/>
  <c r="I14" i="5"/>
  <c r="U14" i="5"/>
  <c r="V14" i="5"/>
  <c r="K14" i="5"/>
  <c r="Z14" i="5"/>
  <c r="AL14" i="5"/>
  <c r="X14" i="5"/>
  <c r="AI14" i="5"/>
  <c r="W14" i="5"/>
  <c r="AF14" i="5"/>
  <c r="AB14" i="5"/>
  <c r="AH14" i="5"/>
  <c r="P35" i="5"/>
  <c r="AM187" i="3" l="1" a="1"/>
  <c r="AM187" i="3" s="1"/>
  <c r="AO139" i="3" a="1"/>
  <c r="AO139" i="3" s="1"/>
  <c r="K187" i="3" a="1"/>
  <c r="K187" i="3" s="1"/>
  <c r="K139" i="3" a="1"/>
  <c r="K139" i="3" s="1"/>
  <c r="AO187" i="3" a="1"/>
  <c r="AO187" i="3" s="1"/>
  <c r="M139" i="3" a="1"/>
  <c r="M139" i="3" s="1"/>
  <c r="M187" i="3" a="1"/>
  <c r="M187" i="3" s="1"/>
  <c r="AM139" i="3" a="1"/>
  <c r="AM139" i="3" s="1"/>
  <c r="V35" i="5"/>
  <c r="AH35" i="5"/>
  <c r="AG14" i="5"/>
  <c r="AM14" i="5"/>
  <c r="AE14" i="5"/>
  <c r="AC14" i="5"/>
  <c r="AK14" i="5"/>
  <c r="L35" i="5"/>
  <c r="I35" i="5"/>
  <c r="R35" i="5"/>
  <c r="AA14" i="5"/>
  <c r="O35" i="5"/>
  <c r="AD14" i="5"/>
  <c r="T35" i="5"/>
  <c r="Y14" i="5"/>
  <c r="AJ14" i="5"/>
  <c r="Z35" i="5"/>
  <c r="AG35" i="5"/>
  <c r="AI35" i="5"/>
  <c r="U35" i="5"/>
  <c r="M35" i="5"/>
  <c r="Q35" i="5"/>
  <c r="AE35" i="5"/>
  <c r="S35" i="5"/>
  <c r="N35" i="5"/>
  <c r="H35" i="5"/>
  <c r="AN35" i="5"/>
  <c r="J35" i="5"/>
  <c r="K35" i="5"/>
  <c r="AB35" i="5"/>
  <c r="H191" i="3" l="1" a="1"/>
  <c r="H191" i="3" s="1"/>
  <c r="J191" i="3" a="1"/>
  <c r="J191" i="3" s="1"/>
  <c r="AL191" i="3" a="1"/>
  <c r="AL191" i="3" s="1"/>
  <c r="AJ191" i="3" a="1"/>
  <c r="AJ191" i="3" s="1"/>
  <c r="N191" i="3" a="1"/>
  <c r="N191" i="3" s="1"/>
  <c r="AP191" i="3" a="1"/>
  <c r="AP191" i="3" s="1"/>
  <c r="P191" i="3" a="1"/>
  <c r="P191" i="3" s="1"/>
  <c r="AR191" i="3" a="1"/>
  <c r="AR191" i="3" s="1"/>
  <c r="G191" i="3"/>
  <c r="X35" i="5"/>
  <c r="AJ35" i="5"/>
  <c r="AA35" i="5"/>
  <c r="AL35" i="5"/>
  <c r="AM35" i="5"/>
  <c r="AF35" i="5"/>
  <c r="AN14" i="5"/>
  <c r="AC35" i="5"/>
  <c r="AK35" i="5"/>
  <c r="Y35" i="5"/>
  <c r="AD35" i="5"/>
  <c r="W35" i="5"/>
  <c r="AL139" i="3" l="1" a="1"/>
  <c r="AL139" i="3" s="1"/>
  <c r="AJ139" i="3" a="1"/>
  <c r="AJ139" i="3" s="1"/>
  <c r="AL187" i="3" a="1"/>
  <c r="AL187" i="3" s="1"/>
  <c r="H187" i="3" a="1"/>
  <c r="H187" i="3" s="1"/>
  <c r="J187" i="3" a="1"/>
  <c r="J187" i="3" s="1"/>
  <c r="J139" i="3" a="1"/>
  <c r="J139" i="3" s="1"/>
  <c r="AJ187" i="3" a="1"/>
  <c r="AJ187" i="3" s="1"/>
  <c r="H139" i="3" a="1"/>
  <c r="H139" i="3" s="1"/>
  <c r="AM191" i="3" a="1"/>
  <c r="AM191" i="3" s="1"/>
  <c r="AO191" i="3" a="1"/>
  <c r="AO191" i="3" s="1"/>
  <c r="M191" i="3" a="1"/>
  <c r="M191" i="3" s="1"/>
  <c r="K191" i="3" a="1"/>
  <c r="K191" i="3" s="1"/>
  <c r="G139" i="3"/>
  <c r="G187" i="3"/>
  <c r="I20" i="5" l="1"/>
  <c r="J20" i="5" l="1"/>
  <c r="H20" i="5"/>
  <c r="K20" i="5" l="1"/>
  <c r="L20" i="5" l="1"/>
  <c r="P20" i="5" l="1"/>
  <c r="O20" i="5"/>
  <c r="AI20" i="5"/>
  <c r="V20" i="5"/>
  <c r="M20" i="5"/>
  <c r="AF20" i="5"/>
  <c r="Y20" i="5"/>
  <c r="AJ20" i="5"/>
  <c r="AH20" i="5" l="1"/>
  <c r="N20" i="5"/>
  <c r="AL20" i="5"/>
  <c r="AM20" i="5"/>
  <c r="AK20" i="5"/>
  <c r="X20" i="5"/>
  <c r="U20" i="5"/>
  <c r="T20" i="5"/>
  <c r="Z20" i="5"/>
  <c r="Q20" i="5"/>
  <c r="S20" i="5"/>
  <c r="W20" i="5" l="1"/>
  <c r="AG20" i="5"/>
  <c r="R20" i="5"/>
  <c r="AD20" i="5" l="1"/>
  <c r="AA20" i="5"/>
  <c r="AC20" i="5"/>
  <c r="AB20" i="5"/>
  <c r="AE20" i="5" l="1"/>
  <c r="AN20" i="5" l="1"/>
  <c r="G192" i="3" l="1"/>
  <c r="AD21" i="5"/>
  <c r="L21" i="5"/>
  <c r="AB21" i="5"/>
  <c r="M21" i="5"/>
  <c r="S21" i="5"/>
  <c r="AA21" i="5"/>
  <c r="H21" i="5"/>
  <c r="P21" i="5"/>
  <c r="Q21" i="5"/>
  <c r="T21" i="5"/>
  <c r="Z21" i="5"/>
  <c r="AL21" i="5"/>
  <c r="N21" i="5"/>
  <c r="AE21" i="5"/>
  <c r="X21" i="5"/>
  <c r="R21" i="5"/>
  <c r="AC21" i="5"/>
  <c r="AK21" i="5"/>
  <c r="K21" i="5"/>
  <c r="J21" i="5"/>
  <c r="U21" i="5"/>
  <c r="AM21" i="5"/>
  <c r="V21" i="5"/>
  <c r="AF21" i="5"/>
  <c r="AJ21" i="5"/>
  <c r="O21" i="5"/>
  <c r="AG21" i="5"/>
  <c r="W21" i="5"/>
  <c r="I21" i="5"/>
  <c r="Y21" i="5"/>
  <c r="AI21" i="5"/>
  <c r="AR146" i="3" l="1" a="1"/>
  <c r="AR146" i="3" s="1"/>
  <c r="P146" i="3" a="1"/>
  <c r="P146" i="3" s="1"/>
  <c r="N146" i="3" a="1"/>
  <c r="N146" i="3" s="1"/>
  <c r="AP146" i="3" a="1"/>
  <c r="AP146" i="3" s="1"/>
  <c r="K146" i="3" a="1"/>
  <c r="K146" i="3" s="1"/>
  <c r="AO146" i="3" a="1"/>
  <c r="AO146" i="3" s="1"/>
  <c r="AM146" i="3" a="1"/>
  <c r="AM146" i="3" s="1"/>
  <c r="M146" i="3" a="1"/>
  <c r="M146" i="3" s="1"/>
  <c r="T43" i="5"/>
  <c r="S43" i="5"/>
  <c r="M43" i="5"/>
  <c r="O43" i="5"/>
  <c r="K43" i="5"/>
  <c r="P43" i="5"/>
  <c r="J43" i="5"/>
  <c r="Q43" i="5"/>
  <c r="V43" i="5"/>
  <c r="AM43" i="5"/>
  <c r="N43" i="5"/>
  <c r="L43" i="5"/>
  <c r="U43" i="5"/>
  <c r="R43" i="5"/>
  <c r="I43" i="5"/>
  <c r="H43" i="5"/>
  <c r="AH21" i="5"/>
  <c r="AR194" i="3" l="1" a="1"/>
  <c r="AR194" i="3" s="1"/>
  <c r="P194" i="3" a="1"/>
  <c r="P194" i="3" s="1"/>
  <c r="AP194" i="3" a="1"/>
  <c r="AP194" i="3" s="1"/>
  <c r="N194" i="3" a="1"/>
  <c r="N194" i="3" s="1"/>
  <c r="AK43" i="5"/>
  <c r="AI43" i="5"/>
  <c r="AJ43" i="5"/>
  <c r="AN43" i="5"/>
  <c r="AD43" i="5"/>
  <c r="AG43" i="5"/>
  <c r="Z43" i="5"/>
  <c r="X43" i="5"/>
  <c r="W43" i="5"/>
  <c r="AH43" i="5"/>
  <c r="AA43" i="5"/>
  <c r="AC43" i="5"/>
  <c r="AF43" i="5"/>
  <c r="AE43" i="5"/>
  <c r="AL43" i="5"/>
  <c r="AB43" i="5"/>
  <c r="Y43" i="5"/>
  <c r="AN21" i="5"/>
  <c r="AJ146" i="3" l="1" a="1"/>
  <c r="AJ146" i="3" s="1"/>
  <c r="H146" i="3" a="1"/>
  <c r="H146" i="3" s="1"/>
  <c r="J146" i="3" a="1"/>
  <c r="J146" i="3" s="1"/>
  <c r="AL146" i="3" a="1"/>
  <c r="AL146" i="3" s="1"/>
  <c r="J194" i="3" a="1"/>
  <c r="J194" i="3" s="1"/>
  <c r="AL194" i="3" a="1"/>
  <c r="AL194" i="3" s="1"/>
  <c r="H194" i="3" a="1"/>
  <c r="H194" i="3" s="1"/>
  <c r="AJ194" i="3" a="1"/>
  <c r="AJ194" i="3" s="1"/>
  <c r="M194" i="3" a="1"/>
  <c r="M194" i="3" s="1"/>
  <c r="AM194" i="3" a="1"/>
  <c r="AM194" i="3" s="1"/>
  <c r="K194" i="3" a="1"/>
  <c r="K194" i="3" s="1"/>
  <c r="AO194" i="3" a="1"/>
  <c r="AO194" i="3" s="1"/>
  <c r="G194" i="3"/>
  <c r="G146" i="3"/>
  <c r="F349" i="6" l="1"/>
  <c r="F348" i="6"/>
  <c r="F347" i="6"/>
  <c r="F183" i="6" l="1"/>
  <c r="F186" i="6"/>
  <c r="F184" i="6"/>
  <c r="F185" i="6"/>
  <c r="F181" i="6"/>
  <c r="F187" i="6"/>
  <c r="F189" i="6" l="1"/>
  <c r="F11" i="6"/>
  <c r="F12" i="6"/>
  <c r="F13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Chanee Jónsdóttir Thianthong</author>
  </authors>
  <commentList>
    <comment ref="A183" authorId="0" shapeId="0" xr:uid="{E533976E-B263-46FB-8ED1-98F7C7DE6D65}">
      <text>
        <r>
          <rPr>
            <sz val="9"/>
            <color indexed="81"/>
            <rFont val="Tahoma"/>
            <family val="2"/>
          </rPr>
          <t>#CJT #17/7/2024
Átti í erfiðleikum við að ná í réttu losunartölur frá landbúnaði með lookup sem var, svo ég bjó til nýtt.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Chanee Jónsdóttir Thianthong</author>
  </authors>
  <commentList>
    <comment ref="B165" authorId="0" shapeId="0" xr:uid="{A6C03CBB-0A55-47DD-B638-7407FB82F101}">
      <text>
        <r>
          <rPr>
            <sz val="9"/>
            <color indexed="81"/>
            <rFont val="Tahoma"/>
            <family val="2"/>
          </rPr>
          <t>#CJT #17/7/2024
Átti í erfiðleikum við að ná í réttu losunartölur frá landbúnaði með lookup sem var, svo ég bjó til nýtt.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<sst xmlns="http://schemas.openxmlformats.org/spreadsheetml/2006/main" count="1953" uniqueCount="348">
  <si>
    <t>Upplýsingar um skjalið</t>
  </si>
  <si>
    <t>Úrgangur</t>
  </si>
  <si>
    <t>Landbúnaður</t>
  </si>
  <si>
    <t>Orka</t>
  </si>
  <si>
    <t>%</t>
  </si>
  <si>
    <r>
      <t>Þús. tonn CO</t>
    </r>
    <r>
      <rPr>
        <vertAlign val="subscript"/>
        <sz val="8"/>
        <rFont val="Avenir Next LT Pro"/>
        <family val="2"/>
        <scheme val="minor"/>
      </rPr>
      <t>2</t>
    </r>
    <r>
      <rPr>
        <sz val="8"/>
        <rFont val="Avenir Next LT Pro"/>
        <family val="2"/>
        <scheme val="minor"/>
      </rPr>
      <t>-íg.</t>
    </r>
  </si>
  <si>
    <t>Fiskiskip</t>
  </si>
  <si>
    <t>Vegasamgöngur</t>
  </si>
  <si>
    <t>Innanlandsflug</t>
  </si>
  <si>
    <t>Strandsiglingar</t>
  </si>
  <si>
    <t>Vélar og tæki</t>
  </si>
  <si>
    <t>Jarðvarmavirkjanir</t>
  </si>
  <si>
    <t>Annað</t>
  </si>
  <si>
    <t>Samtals</t>
  </si>
  <si>
    <t>ORKA</t>
  </si>
  <si>
    <t>ÚRGANGUR</t>
  </si>
  <si>
    <t>Álframleiðsla</t>
  </si>
  <si>
    <t>F-gös (m.a. kælimiðlar)</t>
  </si>
  <si>
    <t>Iðragerjun</t>
  </si>
  <si>
    <t>Meðhöndlun húsdýraáburðar</t>
  </si>
  <si>
    <t>Nytjajarðvegur</t>
  </si>
  <si>
    <t>Áburðarnotkun í landbúnaði</t>
  </si>
  <si>
    <t>Nautgripir</t>
  </si>
  <si>
    <t>Sauðfé</t>
  </si>
  <si>
    <t>Hestar</t>
  </si>
  <si>
    <t>Önnur losun</t>
  </si>
  <si>
    <t>Urðun úrgangs</t>
  </si>
  <si>
    <t>Jarðgerð</t>
  </si>
  <si>
    <t>Brennsla og opinn bruni</t>
  </si>
  <si>
    <t>Meðhöndlun skólps</t>
  </si>
  <si>
    <t>Mólendi</t>
  </si>
  <si>
    <t>Votlendi</t>
  </si>
  <si>
    <t>Alþjóðaflug</t>
  </si>
  <si>
    <t>Alþjóðasiglingar</t>
  </si>
  <si>
    <t>Kælibúnaður (F-gös)</t>
  </si>
  <si>
    <t>SÖGULEG LOSUN</t>
  </si>
  <si>
    <t>Orka*</t>
  </si>
  <si>
    <t>Iðnaður**</t>
  </si>
  <si>
    <r>
      <t xml:space="preserve">Samtals
</t>
    </r>
    <r>
      <rPr>
        <sz val="8"/>
        <color theme="1"/>
        <rFont val="Avenir Next LT Pro"/>
        <family val="2"/>
      </rPr>
      <t>- Miðað við losunarbókhald</t>
    </r>
  </si>
  <si>
    <r>
      <t xml:space="preserve">Samtals
</t>
    </r>
    <r>
      <rPr>
        <sz val="8"/>
        <color theme="1"/>
        <rFont val="Avenir Next LT Pro"/>
        <family val="2"/>
      </rPr>
      <t>- Miðað við JCD 29/2022***</t>
    </r>
  </si>
  <si>
    <r>
      <t xml:space="preserve">Samtals*
</t>
    </r>
    <r>
      <rPr>
        <sz val="8"/>
        <color theme="1"/>
        <rFont val="Avenir Next LT Pro"/>
        <family val="2"/>
      </rPr>
      <t>- Miðað við JCD 29/2022</t>
    </r>
  </si>
  <si>
    <t>JCD 29/2022</t>
  </si>
  <si>
    <r>
      <t>* Undanskilin losun vegna eldsneytisbruna hjá fyrirtækjum sem eru hluti af viðskiptakerfi ESB og losun á CO</t>
    </r>
    <r>
      <rPr>
        <vertAlign val="subscript"/>
        <sz val="8"/>
        <color theme="1"/>
        <rFont val="Avenir Next LT Pro"/>
        <family val="2"/>
        <scheme val="minor"/>
      </rPr>
      <t>2</t>
    </r>
    <r>
      <rPr>
        <sz val="8"/>
        <color theme="1"/>
        <rFont val="Avenir Next LT Pro"/>
        <family val="2"/>
        <scheme val="minor"/>
      </rPr>
      <t xml:space="preserve"> frá innanlandsflugi</t>
    </r>
  </si>
  <si>
    <r>
      <t>** Undanskilin CO</t>
    </r>
    <r>
      <rPr>
        <vertAlign val="subscript"/>
        <sz val="8"/>
        <color theme="1"/>
        <rFont val="Avenir Next LT Pro"/>
        <family val="2"/>
        <scheme val="minor"/>
      </rPr>
      <t>2</t>
    </r>
    <r>
      <rPr>
        <sz val="8"/>
        <color theme="1"/>
        <rFont val="Avenir Next LT Pro"/>
        <family val="2"/>
        <scheme val="minor"/>
      </rPr>
      <t xml:space="preserve"> og PFC losun hjá fyrirtækjum sem eru hluti af viðskiptakerfi ESB</t>
    </r>
  </si>
  <si>
    <r>
      <t>*** Í ákvörðun sameiginlegu EES-nefndar nr. 29/2022 (JCD) var losun undir beina ábyrgð Íslands árið 2005 metin 3.109.329 kg CO</t>
    </r>
    <r>
      <rPr>
        <vertAlign val="subscript"/>
        <sz val="8"/>
        <color theme="1"/>
        <rFont val="Avenir Next LT Pro"/>
        <family val="2"/>
        <scheme val="minor"/>
      </rPr>
      <t>2</t>
    </r>
    <r>
      <rPr>
        <sz val="8"/>
        <color theme="1"/>
        <rFont val="Avenir Next LT Pro"/>
        <family val="2"/>
        <scheme val="minor"/>
      </rPr>
      <t>-íg.</t>
    </r>
  </si>
  <si>
    <r>
      <t>* Í ákvörðun sameiginlegu EES-nefndar nr. 29/2022 var losun undir beina ábyrgð Íslands árið 2005 metin 3.109.329 kg CO</t>
    </r>
    <r>
      <rPr>
        <vertAlign val="subscript"/>
        <sz val="8"/>
        <color theme="1"/>
        <rFont val="Avenir Next LT Pro"/>
        <family val="2"/>
        <scheme val="minor"/>
      </rPr>
      <t>2</t>
    </r>
    <r>
      <rPr>
        <sz val="8"/>
        <color theme="1"/>
        <rFont val="Avenir Next LT Pro"/>
        <family val="2"/>
        <scheme val="minor"/>
      </rPr>
      <t>-íg.</t>
    </r>
  </si>
  <si>
    <t xml:space="preserve">     Skv. losunarbókaldi</t>
  </si>
  <si>
    <t>Eldsneytisbruni, staðbundinn iðnaður</t>
  </si>
  <si>
    <t>Kísil- og kísilmálmframleiðsla</t>
  </si>
  <si>
    <t>-55% sjálfstætt markmið</t>
  </si>
  <si>
    <t>Losunarúthlutanir*</t>
  </si>
  <si>
    <t>* Árlegar úthlutaðar losunarheimildir Íslands samkvæmt EES samningnum, miðað er við um 41% samdrátt árið 2030 frá árinu 2005 (JCD)</t>
  </si>
  <si>
    <t>Steinefnaiðnaður</t>
  </si>
  <si>
    <t>Efnaiðnaður</t>
  </si>
  <si>
    <t>Efnanotkun</t>
  </si>
  <si>
    <t>LANDBÚNAÐUR</t>
  </si>
  <si>
    <t>1. Energykt CO2-eq</t>
  </si>
  <si>
    <t>2. Industrial processes and product usekt CO2-eq</t>
  </si>
  <si>
    <t>3. Agriculturekt CO2-eq</t>
  </si>
  <si>
    <t>4. LULUCFkt CO2-eq</t>
  </si>
  <si>
    <t>5. Wastekt CO2-eq</t>
  </si>
  <si>
    <t>National Total, with LULUCFkt CO2-eq</t>
  </si>
  <si>
    <t xml:space="preserve"> </t>
  </si>
  <si>
    <t>National Total, without LULUCFkt CO2-eq</t>
  </si>
  <si>
    <t>1.A.4.c.iii Agriculture/Forestry/Fishing - Fishing kt CO2-eq</t>
  </si>
  <si>
    <t>1.A.3.b Road transportationkt CO2-eq</t>
  </si>
  <si>
    <t>1.A.3.a Domestic aviationkt CO2-eq</t>
  </si>
  <si>
    <t>1.A.3.dDomestic navigationkt CO2-eq</t>
  </si>
  <si>
    <t>1.A.2.g.vii Off road vehicles and other machinerykt CO2-eq</t>
  </si>
  <si>
    <t>1.A.2 Manufacturing Industries and combustionkt CO2-eq</t>
  </si>
  <si>
    <t>1.B.2.d Geothermal Energykt CO2-eq</t>
  </si>
  <si>
    <t>2.A Mineral Industrykt CO2-eq</t>
  </si>
  <si>
    <t>2.B Chemical Industrykt CO2-eq</t>
  </si>
  <si>
    <t>2.C.3 Aluminium productionkt CO2-eq</t>
  </si>
  <si>
    <t>2.C Metal Industrykt CO2-eq</t>
  </si>
  <si>
    <t>2.D non-energy products from fuels and solvent usekt CO2-eq</t>
  </si>
  <si>
    <t>2.F Product uses as substitutes for ODSkt CO2-eq</t>
  </si>
  <si>
    <t>2.G Other product manufacture and usekt CO2-eq</t>
  </si>
  <si>
    <t>3.A Enteric fermentationkt CO2-eq</t>
  </si>
  <si>
    <t>3.B Manure managmentkt CO2-eq</t>
  </si>
  <si>
    <t>3.D Agricultural soilskt CO2-eq</t>
  </si>
  <si>
    <t>3.G Limingkt CO2-eq</t>
  </si>
  <si>
    <t>3.A.1 Cattlekt CO2-eq</t>
  </si>
  <si>
    <t>3.B.1.1Cattlekt CO2-eq</t>
  </si>
  <si>
    <t>3.B.2.1Cattlekt CO2-eq</t>
  </si>
  <si>
    <t>3.A.2 Sheepkt CO2-eq</t>
  </si>
  <si>
    <t>3.B.1.2Sheep kt CO2-eq</t>
  </si>
  <si>
    <t>3.B.2.2Sheep kt CO2-eq</t>
  </si>
  <si>
    <t>3.A.4 Other livestock  - Horseskt CO2-eq</t>
  </si>
  <si>
    <t>3.B.1.4Other livestock  - Horseskt CO2-eq</t>
  </si>
  <si>
    <t>3.B.2.4Other livestock  - Horseskt CO2-eq</t>
  </si>
  <si>
    <t>3.D.1.6 Cultivation of organic soils (i.e. histosols)kt CO2-eq</t>
  </si>
  <si>
    <t>5.A Solid waste disposalkt CO2-eq</t>
  </si>
  <si>
    <t>5.B Biological treatment of solid wastekt CO2-eq</t>
  </si>
  <si>
    <t>5.C Incineration and open burning of wastekt CO2-eq</t>
  </si>
  <si>
    <t>5.D Wastewater handlingkt CO2-eq</t>
  </si>
  <si>
    <t>4.A Forest Landkt CO2-eq</t>
  </si>
  <si>
    <t>4.B Croplandkt CO2-eq</t>
  </si>
  <si>
    <t>4.C Grasslandkt CO2-eq</t>
  </si>
  <si>
    <t>4.D Wetlandskt CO2-eq</t>
  </si>
  <si>
    <t>1.D.1.a International Aviationkt CO2-eq</t>
  </si>
  <si>
    <t>1.D.1.b International Navigation kt CO2-eq</t>
  </si>
  <si>
    <t>1.D memo items (do not count towards national totals)kt CO2-eq</t>
  </si>
  <si>
    <t>1.A.3.e.ii Other (please specify) kt CO2-eq</t>
  </si>
  <si>
    <t>1.A.4.c.ii Agriculture/Forestry/Fishing - Off-road vehicles and other machinerykt CO2-eq</t>
  </si>
  <si>
    <t>3.H Urea applicationkt CO2-eq</t>
  </si>
  <si>
    <t>3.I Other carbon-containing fertilizerskt CO2-eq</t>
  </si>
  <si>
    <t>ETS TotalGHGskt CO2eq</t>
  </si>
  <si>
    <t>1A3aiiCO2Gg CO2 eq</t>
  </si>
  <si>
    <t>ETS Energy EmissionsGHGskt CO2eq</t>
  </si>
  <si>
    <t>2C2FerroalloysGHGskt CO2eq</t>
  </si>
  <si>
    <t>2C3AluminumGHGskt CO2eq</t>
  </si>
  <si>
    <t>1.A.3.b.i Cars kt CO2-eq</t>
  </si>
  <si>
    <t>1.A.3.b.ii Light duty trucks kt CO2-eq</t>
  </si>
  <si>
    <t>1.A.3.b.iii Heavy duty trucks and buses kt CO2-eq</t>
  </si>
  <si>
    <t>1.A.3.b.iv Motorcycles kt CO2-eq</t>
  </si>
  <si>
    <r>
      <t>Innanlandsflug (CO</t>
    </r>
    <r>
      <rPr>
        <vertAlign val="subscript"/>
        <sz val="10"/>
        <rFont val="Aptos Narrow"/>
        <family val="2"/>
      </rPr>
      <t>₂</t>
    </r>
    <r>
      <rPr>
        <sz val="10"/>
        <rFont val="Avenir Next LT Pro"/>
        <family val="2"/>
        <scheme val="minor"/>
      </rPr>
      <t>)</t>
    </r>
  </si>
  <si>
    <t>1.A.3.b RoadTransport ktCO2e</t>
  </si>
  <si>
    <t>í landbúnaði</t>
  </si>
  <si>
    <t>Mobile Machinery</t>
  </si>
  <si>
    <t>í byggingariðnaði</t>
  </si>
  <si>
    <t>ESD Other</t>
  </si>
  <si>
    <t>JCD2005</t>
  </si>
  <si>
    <t>ESD Historical</t>
  </si>
  <si>
    <t>ESD Energy ktCO2e Historical</t>
  </si>
  <si>
    <t>ESD IPPU ktCO2e Historical</t>
  </si>
  <si>
    <t>ESD Agriculture ktCO2e Historical</t>
  </si>
  <si>
    <t>ESD Waste ktCO2e Historical</t>
  </si>
  <si>
    <t>Fólksbílar</t>
  </si>
  <si>
    <t>Sendibifreiðar</t>
  </si>
  <si>
    <t>Hóp- og flutningabifreiðar</t>
  </si>
  <si>
    <t>Bifhjól</t>
  </si>
  <si>
    <t>Skógar</t>
  </si>
  <si>
    <t>LULUCF Annað</t>
  </si>
  <si>
    <t>National Total, without LULUCF OTHER kt CO2-eq</t>
  </si>
  <si>
    <t>1. Energy OTHER kt CO2-eq</t>
  </si>
  <si>
    <t>Fuel combustion in stationary industry kt CO2e</t>
  </si>
  <si>
    <t>2 IPPU OTHER kt CO2e</t>
  </si>
  <si>
    <t>Liming and CO2 from fertilizers kt CO2e</t>
  </si>
  <si>
    <r>
      <t>Kölkun og CO</t>
    </r>
    <r>
      <rPr>
        <vertAlign val="subscript"/>
        <sz val="10"/>
        <rFont val="Aptos Narrow"/>
        <family val="2"/>
      </rPr>
      <t>₂</t>
    </r>
    <r>
      <rPr>
        <sz val="10"/>
        <rFont val="Avenir Next LT Pro"/>
        <family val="2"/>
        <scheme val="minor"/>
      </rPr>
      <t>-losun frá áburði</t>
    </r>
  </si>
  <si>
    <t>Fertilzer use in agriculture kt CO2e</t>
  </si>
  <si>
    <t>Cattle kt CO2e</t>
  </si>
  <si>
    <t>Sheep kt CO2e</t>
  </si>
  <si>
    <t>Horses kt CO2e</t>
  </si>
  <si>
    <t>Agriculture Other kt CO2e</t>
  </si>
  <si>
    <t>MARKMIÐ OG SKULDBINDINGAR</t>
  </si>
  <si>
    <t>eftir helstu uppsprettum</t>
  </si>
  <si>
    <t>LOSUN GRÓÐURHÚSALOFTTEGUNDA INNAN SAMFÉLAGSLOSUNAR</t>
  </si>
  <si>
    <t>(áður kallað losun á beinni ábyrgð Íslands)</t>
  </si>
  <si>
    <t>LOSUN GRÓÐURHÚSALOFTTEGUNDA Á ÍSLANDI</t>
  </si>
  <si>
    <t>Önnur flokkaskipting</t>
  </si>
  <si>
    <t>Alþjóðasamgöngur</t>
  </si>
  <si>
    <r>
      <t xml:space="preserve">LOSUN GRÓÐURHÚSALOFTTEGUNDA FRÁ </t>
    </r>
    <r>
      <rPr>
        <b/>
        <sz val="24"/>
        <color theme="7"/>
        <rFont val="Avenir Next LT Pro"/>
        <family val="2"/>
      </rPr>
      <t>STAÐBUNDUM IÐNAÐI</t>
    </r>
    <r>
      <rPr>
        <b/>
        <sz val="24"/>
        <color theme="0"/>
        <rFont val="Avenir Next LT Pro"/>
        <family val="2"/>
      </rPr>
      <t xml:space="preserve"> UNDIR ETS KERFI</t>
    </r>
  </si>
  <si>
    <t>ESR EmissionsGHGskt CO2eq</t>
  </si>
  <si>
    <t xml:space="preserve">   þar af þvagefni</t>
  </si>
  <si>
    <t xml:space="preserve">   þar af kölkun</t>
  </si>
  <si>
    <t xml:space="preserve">   þar af annar áburður sem inniheldur kolefni</t>
  </si>
  <si>
    <t>3.D.1.4 Crop residues kt CO2-eq</t>
  </si>
  <si>
    <t xml:space="preserve">   Fólksbílar</t>
  </si>
  <si>
    <t xml:space="preserve">   Sendibifreiðar</t>
  </si>
  <si>
    <t xml:space="preserve">   Hóp- og flutningabifreiðar</t>
  </si>
  <si>
    <t xml:space="preserve">   Bifhjól</t>
  </si>
  <si>
    <t xml:space="preserve">   í byggingariðnaði</t>
  </si>
  <si>
    <t xml:space="preserve">   í landbúnaði</t>
  </si>
  <si>
    <t xml:space="preserve">   Annað</t>
  </si>
  <si>
    <t xml:space="preserve">   þar af iðragerjun</t>
  </si>
  <si>
    <t xml:space="preserve">   þar af metan vegna meðhöndlun húsdýraáburðar</t>
  </si>
  <si>
    <t xml:space="preserve">   þar af glaðloft vegna meðhöndlun húsdýraáburðar</t>
  </si>
  <si>
    <t>Hér má breyta &gt;&gt;</t>
  </si>
  <si>
    <t>Almennt ekki talið til heildarlosunar ríkja. Losunin er að hluta innan ETS kerfisins.</t>
  </si>
  <si>
    <t>Ræktað land</t>
  </si>
  <si>
    <r>
      <t>Þús. tonn CO</t>
    </r>
    <r>
      <rPr>
        <vertAlign val="subscript"/>
        <sz val="10"/>
        <rFont val="Avenir Next LT Pro"/>
        <family val="2"/>
        <scheme val="minor"/>
      </rPr>
      <t>2-</t>
    </r>
    <r>
      <rPr>
        <sz val="10"/>
        <rFont val="Avenir Next LT Pro"/>
        <family val="2"/>
        <scheme val="minor"/>
      </rPr>
      <t>íg. | kt CO</t>
    </r>
    <r>
      <rPr>
        <vertAlign val="subscript"/>
        <sz val="10"/>
        <rFont val="Avenir Next LT Pro"/>
        <family val="2"/>
        <scheme val="minor"/>
      </rPr>
      <t>2</t>
    </r>
    <r>
      <rPr>
        <sz val="10"/>
        <rFont val="Avenir Next LT Pro"/>
        <family val="2"/>
        <scheme val="minor"/>
      </rPr>
      <t>e</t>
    </r>
  </si>
  <si>
    <r>
      <t>Þús. tonn CO</t>
    </r>
    <r>
      <rPr>
        <b/>
        <vertAlign val="subscript"/>
        <sz val="10"/>
        <rFont val="Avenir Next LT Pro"/>
        <family val="2"/>
        <scheme val="minor"/>
      </rPr>
      <t>2-</t>
    </r>
    <r>
      <rPr>
        <b/>
        <sz val="10"/>
        <rFont val="Avenir Next LT Pro"/>
        <family val="2"/>
        <scheme val="minor"/>
      </rPr>
      <t>íg. | kt CO</t>
    </r>
    <r>
      <rPr>
        <b/>
        <vertAlign val="subscript"/>
        <sz val="10"/>
        <rFont val="Avenir Next LT Pro"/>
        <family val="2"/>
        <scheme val="minor"/>
      </rPr>
      <t>2</t>
    </r>
    <r>
      <rPr>
        <b/>
        <sz val="10"/>
        <rFont val="Avenir Next LT Pro"/>
        <family val="2"/>
        <scheme val="minor"/>
      </rPr>
      <t>e</t>
    </r>
  </si>
  <si>
    <t>Domestic Aviation (CO₂)</t>
  </si>
  <si>
    <t>Energy</t>
  </si>
  <si>
    <t>Industry</t>
  </si>
  <si>
    <t>Agriculture</t>
  </si>
  <si>
    <t>Waste</t>
  </si>
  <si>
    <t>Söguleg losun | Historical Emissions</t>
  </si>
  <si>
    <t>Sá hluti orku sem fellur ekki undir samfélagslosun er losun vegna eldsneytisbruna hjá fyrirtækjum sem eru hluti af viðskiptakerfi ESB og CO2 losun frá innanlandsflugi | Emissions from energy not included under the ESR are emissions from fuel combustion of entities under the ETS and CO2 emissions from domestic aviation</t>
  </si>
  <si>
    <t>Sá hluti iðnaðar sem fellur ekki undir beina ábyrgð stjórnvalda er CO2 og PFC losun fyrirtækja sem eru hluti af viðskiptakerfi ESB | Emissions from industry not included under the ESR are CO2 and PFC emission from entities under the ETS</t>
  </si>
  <si>
    <t>ETS staðbundinn iðnaður</t>
  </si>
  <si>
    <t>ETS Stationary Emissions</t>
  </si>
  <si>
    <t>Samfélagslosun</t>
  </si>
  <si>
    <t>ESR</t>
  </si>
  <si>
    <t>LULUCF</t>
  </si>
  <si>
    <t>Landnotkun (LULUCF)</t>
  </si>
  <si>
    <t>Losun frá innanlandsflugi er að hluta innan ETS | Emissions from domestic aviation are partly included in the ETS</t>
  </si>
  <si>
    <t>Samtals með LULUCF | Total with LULUCF</t>
  </si>
  <si>
    <t>Samtals án LULUCF | Total without LULUCF</t>
  </si>
  <si>
    <t>Samtals | Total</t>
  </si>
  <si>
    <r>
      <t>Í ákvörðun sameiginlegu EES-nefndar nr. 29/2022 (JCD) var samfélagslosun Íslands (losun undir beina ábyrgð Íslands) árið 2005 metin 3.109.329 kg CO</t>
    </r>
    <r>
      <rPr>
        <vertAlign val="subscript"/>
        <sz val="10"/>
        <rFont val="Avenir Next LT Pro"/>
        <family val="2"/>
        <scheme val="minor"/>
      </rPr>
      <t>2</t>
    </r>
    <r>
      <rPr>
        <sz val="10"/>
        <rFont val="Avenir Next LT Pro"/>
        <family val="2"/>
        <scheme val="minor"/>
      </rPr>
      <t>-íg. | In the EEA's Joint Committee Decision (JCD) n. 29/2022, Iceland's ESR emissions in 2005 were assesed to ammount to 3,109,329 kg CO2e.</t>
    </r>
  </si>
  <si>
    <t>*Árlegar úthlutaðar losunarheimildir Íslands samkvæmt EES samningnum, miðað er við um 41% samdrátt árið 2030 frá árinu 2005 (JCD) | *Iceland's provisional annual emission allocations calculated according to the newly revised regulation (EU) 2018/842, assuming 41% emission reductions by 2030 compared to 2005 (JCD)</t>
  </si>
  <si>
    <t>Sjálfstætt markmið Íslands um 55% samdrátt árið 2030 miðað við losun árið 2005 | Iceland's independent emission reduction target of 55% by 2030 compared to 2005</t>
  </si>
  <si>
    <t>Fishing</t>
  </si>
  <si>
    <t>F-Gases</t>
  </si>
  <si>
    <t>Other</t>
  </si>
  <si>
    <t>Cars</t>
  </si>
  <si>
    <t>Motorcycles</t>
  </si>
  <si>
    <t>Elsewhere</t>
  </si>
  <si>
    <t>In Agriculture</t>
  </si>
  <si>
    <t>In Constructions</t>
  </si>
  <si>
    <t>Geothermal Energy</t>
  </si>
  <si>
    <t>Off-Road Vehicles and Other Machinery</t>
  </si>
  <si>
    <t>Solid Waste Disposal on Land</t>
  </si>
  <si>
    <t xml:space="preserve">Heavy Duty Trucks and Buses </t>
  </si>
  <si>
    <t xml:space="preserve">Light Duty Trucks </t>
  </si>
  <si>
    <r>
      <t>Þús. tonn CO</t>
    </r>
    <r>
      <rPr>
        <vertAlign val="subscript"/>
        <sz val="10"/>
        <rFont val="Avenir Next LT Pro"/>
        <family val="2"/>
        <scheme val="minor"/>
      </rPr>
      <t>2-</t>
    </r>
    <r>
      <rPr>
        <sz val="10"/>
        <rFont val="Avenir Next LT Pro"/>
        <family val="2"/>
        <scheme val="minor"/>
      </rPr>
      <t>íg. | kt CO</t>
    </r>
    <r>
      <rPr>
        <vertAlign val="subscript"/>
        <sz val="10"/>
        <rFont val="Avenir Next LT Pro"/>
        <family val="2"/>
        <scheme val="minor"/>
      </rPr>
      <t>2</t>
    </r>
    <r>
      <rPr>
        <sz val="10"/>
        <rFont val="Avenir Next LT Pro"/>
        <family val="2"/>
        <scheme val="minor"/>
      </rPr>
      <t>-eq.</t>
    </r>
  </si>
  <si>
    <r>
      <t>Þús. tonn CO</t>
    </r>
    <r>
      <rPr>
        <vertAlign val="subscript"/>
        <sz val="8"/>
        <color theme="0" tint="-0.499984740745262"/>
        <rFont val="Avenir Next LT Pro"/>
        <family val="2"/>
        <scheme val="minor"/>
      </rPr>
      <t>2-</t>
    </r>
    <r>
      <rPr>
        <sz val="8"/>
        <color theme="0" tint="-0.499984740745262"/>
        <rFont val="Avenir Next LT Pro"/>
        <family val="2"/>
        <scheme val="minor"/>
      </rPr>
      <t>íg. | kt CO</t>
    </r>
    <r>
      <rPr>
        <vertAlign val="subscript"/>
        <sz val="8"/>
        <color theme="0" tint="-0.499984740745262"/>
        <rFont val="Avenir Next LT Pro"/>
        <family val="2"/>
        <scheme val="minor"/>
      </rPr>
      <t>2</t>
    </r>
    <r>
      <rPr>
        <sz val="8"/>
        <color theme="0" tint="-0.499984740745262"/>
        <rFont val="Avenir Next LT Pro"/>
        <family val="2"/>
        <scheme val="minor"/>
      </rPr>
      <t>-eq.</t>
    </r>
  </si>
  <si>
    <r>
      <t>Þús. tonn CO</t>
    </r>
    <r>
      <rPr>
        <b/>
        <vertAlign val="subscript"/>
        <sz val="10"/>
        <rFont val="Avenir Next LT Pro"/>
        <family val="2"/>
        <scheme val="minor"/>
      </rPr>
      <t>2-</t>
    </r>
    <r>
      <rPr>
        <b/>
        <sz val="10"/>
        <rFont val="Avenir Next LT Pro"/>
        <family val="2"/>
        <scheme val="minor"/>
      </rPr>
      <t>íg. | kt CO</t>
    </r>
    <r>
      <rPr>
        <b/>
        <vertAlign val="subscript"/>
        <sz val="10"/>
        <rFont val="Avenir Next LT Pro"/>
        <family val="2"/>
        <scheme val="minor"/>
      </rPr>
      <t>2</t>
    </r>
    <r>
      <rPr>
        <b/>
        <sz val="10"/>
        <rFont val="Avenir Next LT Pro"/>
        <family val="2"/>
        <scheme val="minor"/>
      </rPr>
      <t>-eq.</t>
    </r>
  </si>
  <si>
    <t>Land use, Land-Use Change and Forestry (LULUCF)</t>
  </si>
  <si>
    <t>Liming</t>
  </si>
  <si>
    <t>Urea</t>
  </si>
  <si>
    <t>Other fertilizers with carbon</t>
  </si>
  <si>
    <t>Önnur flokkaskipting | Alternative Categorization</t>
  </si>
  <si>
    <t>Cattle</t>
  </si>
  <si>
    <t xml:space="preserve"> - of which enteric fermentation</t>
  </si>
  <si>
    <t xml:space="preserve"> - of which methane from manure management</t>
  </si>
  <si>
    <t xml:space="preserve"> - of which nitrous oxide from manure management</t>
  </si>
  <si>
    <t>Sheep</t>
  </si>
  <si>
    <t>Horses</t>
  </si>
  <si>
    <t>Cropland</t>
  </si>
  <si>
    <t>Grassland</t>
  </si>
  <si>
    <t>Wetlands</t>
  </si>
  <si>
    <t>ÚRGANGUR | WASTE</t>
  </si>
  <si>
    <t>Biological Treatment of Solid Waste</t>
  </si>
  <si>
    <t>Incineration and Open Burning</t>
  </si>
  <si>
    <t>Wastewater Treatment and Discharge</t>
  </si>
  <si>
    <t>Aluminium Production</t>
  </si>
  <si>
    <t>Ferrosilicon and Silicon Metal Production</t>
  </si>
  <si>
    <t>Road Transport</t>
  </si>
  <si>
    <t xml:space="preserve">     Skv. JCD 29/2022*</t>
  </si>
  <si>
    <r>
      <t>* Í ákvörðun sameiginlegu EES-nefndar nr. 29/2022 (JCD) var losun undir beina ábyrgð Íslands árið 2005 metin 3.109.329 kg CO</t>
    </r>
    <r>
      <rPr>
        <vertAlign val="subscript"/>
        <sz val="8"/>
        <color theme="1"/>
        <rFont val="Avenir Next LT Pro"/>
        <family val="2"/>
        <scheme val="minor"/>
      </rPr>
      <t>2</t>
    </r>
    <r>
      <rPr>
        <sz val="8"/>
        <color theme="1"/>
        <rFont val="Avenir Next LT Pro"/>
        <family val="2"/>
        <scheme val="minor"/>
      </rPr>
      <t>-íg.</t>
    </r>
  </si>
  <si>
    <t>ETS** staðbundinn iðnaður</t>
  </si>
  <si>
    <r>
      <t>*** Um er að ræða CO</t>
    </r>
    <r>
      <rPr>
        <vertAlign val="subscript"/>
        <sz val="8"/>
        <color theme="1"/>
        <rFont val="Avenir Next LT Pro"/>
        <family val="2"/>
        <scheme val="minor"/>
      </rPr>
      <t>2</t>
    </r>
    <r>
      <rPr>
        <sz val="8"/>
        <color theme="1"/>
        <rFont val="Avenir Next LT Pro"/>
        <family val="2"/>
        <scheme val="minor"/>
      </rPr>
      <t xml:space="preserve"> losun vegna alls innanlandsflugs á Íslandi. Losun frá innanlandsflugi er að hluta innan ETS og að hluta ekki.</t>
    </r>
  </si>
  <si>
    <r>
      <t>Innanlandsflug (CO</t>
    </r>
    <r>
      <rPr>
        <sz val="11"/>
        <color theme="1"/>
        <rFont val="Aptos Narrow"/>
        <family val="2"/>
      </rPr>
      <t>₂</t>
    </r>
    <r>
      <rPr>
        <sz val="8.8000000000000007"/>
        <color theme="1"/>
        <rFont val="Avenir Next LT Pro"/>
        <family val="2"/>
      </rPr>
      <t>)</t>
    </r>
    <r>
      <rPr>
        <sz val="11"/>
        <color theme="1"/>
        <rFont val="Avenir Next LT Pro"/>
        <family val="2"/>
      </rPr>
      <t>**</t>
    </r>
    <r>
      <rPr>
        <sz val="11"/>
        <color theme="1"/>
        <rFont val="Avenir Next LT Pro"/>
        <family val="2"/>
      </rPr>
      <t>*</t>
    </r>
  </si>
  <si>
    <t>** Viðskiptakerfi ESB með losunarheimildir (ETS), kom á fót 2005</t>
  </si>
  <si>
    <t>EMISSION OF GREENHOUSE GASES ACCORDING TO OBLIGATIONS</t>
  </si>
  <si>
    <r>
      <t>Thousand tons CO</t>
    </r>
    <r>
      <rPr>
        <vertAlign val="subscript"/>
        <sz val="8"/>
        <rFont val="Avenir Next LT Pro"/>
        <family val="2"/>
        <scheme val="minor"/>
      </rPr>
      <t>2</t>
    </r>
    <r>
      <rPr>
        <sz val="8"/>
        <rFont val="Avenir Next LT Pro"/>
        <family val="2"/>
        <scheme val="minor"/>
      </rPr>
      <t>-eq.</t>
    </r>
  </si>
  <si>
    <t>Effort Sharing Regulation</t>
  </si>
  <si>
    <t xml:space="preserve">     According to national inventory</t>
  </si>
  <si>
    <t xml:space="preserve">     According to JCD 29/2022*</t>
  </si>
  <si>
    <t>Land use, land use change, and forestry (LULUCF)</t>
  </si>
  <si>
    <t>ETS Stationary Industry**</t>
  </si>
  <si>
    <r>
      <t>Domestic aviation (CO</t>
    </r>
    <r>
      <rPr>
        <sz val="11"/>
        <color theme="1"/>
        <rFont val="Aptos Narrow"/>
        <family val="2"/>
      </rPr>
      <t>₂</t>
    </r>
    <r>
      <rPr>
        <sz val="8.8000000000000007"/>
        <color theme="1"/>
        <rFont val="Avenir Next LT Pro"/>
        <family val="2"/>
      </rPr>
      <t>)</t>
    </r>
    <r>
      <rPr>
        <sz val="11"/>
        <color theme="1"/>
        <rFont val="Avenir Next LT Pro"/>
        <family val="2"/>
      </rPr>
      <t>***</t>
    </r>
  </si>
  <si>
    <t>Total</t>
  </si>
  <si>
    <t>* In the EEA's Joint Committee Decision (JCD) n. 29/2022, Iceland's ESR emissions in 2005 were assesed to amount to 3,109,329 kg CO2-eq.</t>
  </si>
  <si>
    <t>** EU Emissions Trading System (ETS), launched in 2005</t>
  </si>
  <si>
    <t>** Emissions from domestic aviation are partly covered under the ETS</t>
  </si>
  <si>
    <t>HISTORICAL EMISSIONS</t>
  </si>
  <si>
    <t>Thousand tons CO2-eq.</t>
  </si>
  <si>
    <t>Energy*</t>
  </si>
  <si>
    <t>Industry**</t>
  </si>
  <si>
    <r>
      <t xml:space="preserve">Total
</t>
    </r>
    <r>
      <rPr>
        <sz val="8"/>
        <rFont val="Avenir Next LT Pro"/>
        <family val="2"/>
      </rPr>
      <t>- According to national inventory</t>
    </r>
  </si>
  <si>
    <r>
      <t xml:space="preserve">Total
</t>
    </r>
    <r>
      <rPr>
        <sz val="8"/>
        <color theme="1"/>
        <rFont val="Avenir Next LT Pro"/>
        <family val="2"/>
      </rPr>
      <t>- According to JCD 29/2022***</t>
    </r>
  </si>
  <si>
    <r>
      <t>* With the exception of fuel combustion of entities under the ETS and CO</t>
    </r>
    <r>
      <rPr>
        <vertAlign val="subscript"/>
        <sz val="8"/>
        <color theme="1"/>
        <rFont val="Avenir Next LT Pro"/>
        <family val="2"/>
        <scheme val="minor"/>
      </rPr>
      <t>2</t>
    </r>
    <r>
      <rPr>
        <sz val="8"/>
        <color theme="1"/>
        <rFont val="Avenir Next LT Pro"/>
        <family val="2"/>
        <scheme val="minor"/>
      </rPr>
      <t xml:space="preserve"> emissions from domestic aviation</t>
    </r>
  </si>
  <si>
    <r>
      <t>** With the exception of CO</t>
    </r>
    <r>
      <rPr>
        <vertAlign val="subscript"/>
        <sz val="8"/>
        <color theme="1"/>
        <rFont val="Avenir Next LT Pro"/>
        <family val="2"/>
        <scheme val="minor"/>
      </rPr>
      <t>2</t>
    </r>
    <r>
      <rPr>
        <sz val="8"/>
        <color theme="1"/>
        <rFont val="Avenir Next LT Pro"/>
        <family val="2"/>
        <scheme val="minor"/>
      </rPr>
      <t xml:space="preserve"> and PFC emissions from entities under the ETS</t>
    </r>
  </si>
  <si>
    <t>*** In the EEA's Joint Committee Decision (JCD) n. 29/2022, Iceland's ESR emissions in 2005 were assesed to amount to 3,109,329 kg CO2-eq.</t>
  </si>
  <si>
    <t>TARGETS AND OBLIGATIONS</t>
  </si>
  <si>
    <t>Road Transportation</t>
  </si>
  <si>
    <r>
      <t xml:space="preserve">Total*
</t>
    </r>
    <r>
      <rPr>
        <sz val="8"/>
        <color theme="1"/>
        <rFont val="Avenir Next LT Pro"/>
        <family val="2"/>
      </rPr>
      <t>- According to JCD 29/2022</t>
    </r>
  </si>
  <si>
    <t>LAND USE, LAND-USE CHANGE AND FORESTRY (LULUCF)</t>
  </si>
  <si>
    <r>
      <t xml:space="preserve">GREENHOUSE GAS EMISSIONS FROM </t>
    </r>
    <r>
      <rPr>
        <b/>
        <sz val="24"/>
        <color theme="7"/>
        <rFont val="Avenir Next LT Pro"/>
        <family val="2"/>
      </rPr>
      <t>STATIONARY INDUSTRY</t>
    </r>
    <r>
      <rPr>
        <b/>
        <sz val="24"/>
        <color theme="0"/>
        <rFont val="Avenir Next LT Pro"/>
        <family val="2"/>
      </rPr>
      <t xml:space="preserve"> UNDER THE ETS</t>
    </r>
  </si>
  <si>
    <t>Fuel Combustion, Stationary Industry</t>
  </si>
  <si>
    <t>GREENHOUSE GAS EMISSIONS IN ICELAND</t>
  </si>
  <si>
    <t>Total, incl. LULUCF</t>
  </si>
  <si>
    <t>Total, without LULUCF</t>
  </si>
  <si>
    <t>Main Sources</t>
  </si>
  <si>
    <t>ENERGY</t>
  </si>
  <si>
    <t>Domestic Aviation</t>
  </si>
  <si>
    <t>Domestic Navigation</t>
  </si>
  <si>
    <t>Fuel Combustion in Stationary Industry</t>
  </si>
  <si>
    <t>INDUSTRY AND PRODUCT USE (IPPU)</t>
  </si>
  <si>
    <t>AGRICULTURE</t>
  </si>
  <si>
    <t>Enteric Fermentation</t>
  </si>
  <si>
    <t>Manure Management</t>
  </si>
  <si>
    <t>Agricultural Soils</t>
  </si>
  <si>
    <t>Alternative Categorization</t>
  </si>
  <si>
    <t>Fertilizer Use in Agriculture</t>
  </si>
  <si>
    <t>Cultivation of Organic Soils</t>
  </si>
  <si>
    <t>Other Emissions</t>
  </si>
  <si>
    <t>WASTE</t>
  </si>
  <si>
    <t>INTERNATIONAL TRANSPORTATION</t>
  </si>
  <si>
    <t>Generally not included in national total emissions. Part of these emissions are counted under the ETS.</t>
  </si>
  <si>
    <t>International Aviation</t>
  </si>
  <si>
    <t>International Navigation</t>
  </si>
  <si>
    <t>LANDBÚNAÐUR | AGRICULTURE</t>
  </si>
  <si>
    <t>ALÞJÓÐASAMGÖNGUR | INTERNATIONAL TRANSPORTATION</t>
  </si>
  <si>
    <t>LOSUN EFTIR SKULDBINGUM | EMISSIONS ACCORDING TO OBLIGATIONS</t>
  </si>
  <si>
    <t xml:space="preserve">SAMFÉLAGSLOSUN | EFFORT SHARING REGULATION (ESR)
</t>
  </si>
  <si>
    <t>LANDNOTKUN | LAND USE, LAND-USE CHANGE AND FORESTRY (LULUCF)</t>
  </si>
  <si>
    <r>
      <t xml:space="preserve">LOSUN FRÁ </t>
    </r>
    <r>
      <rPr>
        <b/>
        <sz val="20"/>
        <color theme="7"/>
        <rFont val="Avenir Next LT Pro"/>
        <family val="2"/>
        <scheme val="minor"/>
      </rPr>
      <t>STAÐBUNDUM IÐNAÐI</t>
    </r>
    <r>
      <rPr>
        <b/>
        <sz val="20"/>
        <color theme="0"/>
        <rFont val="Avenir Next LT Pro"/>
        <family val="2"/>
        <scheme val="minor"/>
      </rPr>
      <t xml:space="preserve"> UNDIR ETS KERFI | EMISSION FROM </t>
    </r>
    <r>
      <rPr>
        <b/>
        <sz val="20"/>
        <color theme="7"/>
        <rFont val="Avenir Next LT Pro"/>
        <family val="2"/>
        <scheme val="minor"/>
      </rPr>
      <t>STATIONARY INDUSTRY</t>
    </r>
    <r>
      <rPr>
        <b/>
        <sz val="20"/>
        <color theme="0"/>
        <rFont val="Avenir Next LT Pro"/>
        <family val="2"/>
        <scheme val="minor"/>
      </rPr>
      <t xml:space="preserve"> UNDER THE ETS</t>
    </r>
  </si>
  <si>
    <t>LOSUN FRÁ LANDNOTKUN | EMISSIONS FROM LAND USE, LAND USE-CHANGE AND FORESTRY (LULUCF)</t>
  </si>
  <si>
    <t>Skipt eftir yfirflokkum IPCC | by IPCC sectors</t>
  </si>
  <si>
    <r>
      <t>HEILDARLOSUN</t>
    </r>
    <r>
      <rPr>
        <sz val="24"/>
        <color theme="0"/>
        <rFont val="Avenir Next LT Pro"/>
        <family val="2"/>
        <scheme val="minor"/>
      </rPr>
      <t xml:space="preserve"> | TOTAL EMISSIONS</t>
    </r>
  </si>
  <si>
    <r>
      <t>HEILDARLOSUN (ÁN LANDNOTKUNAR)</t>
    </r>
    <r>
      <rPr>
        <sz val="20"/>
        <color theme="0"/>
        <rFont val="Avenir Next LT Pro"/>
        <family val="2"/>
        <scheme val="minor"/>
      </rPr>
      <t xml:space="preserve"> | TOTAL EMISSIONS (EXCL. LULUCF)</t>
    </r>
  </si>
  <si>
    <r>
      <t xml:space="preserve">ORKA </t>
    </r>
    <r>
      <rPr>
        <sz val="20"/>
        <color theme="0"/>
        <rFont val="Avenir Next LT Pro"/>
        <family val="2"/>
        <scheme val="minor"/>
      </rPr>
      <t>| ENERGY</t>
    </r>
  </si>
  <si>
    <r>
      <t xml:space="preserve">LANDBÚNAÐUR </t>
    </r>
    <r>
      <rPr>
        <sz val="20"/>
        <color theme="0"/>
        <rFont val="Avenir Next LT Pro"/>
        <family val="2"/>
        <scheme val="minor"/>
      </rPr>
      <t>| AGRICULTURE</t>
    </r>
  </si>
  <si>
    <t>Almennt ekki talið til heildarlosunar ríkja. Losunin er að hluta innan ETS kerfisins. | Usually not included in total national emissions. Part of these emissions are counted under the ETS.</t>
  </si>
  <si>
    <t>Annual Emission Allocations*</t>
  </si>
  <si>
    <t>Independent 55% Emission Reduction Target</t>
  </si>
  <si>
    <t xml:space="preserve">   Mineral Products</t>
  </si>
  <si>
    <t xml:space="preserve">   Chemical Industry</t>
  </si>
  <si>
    <t xml:space="preserve">   Non-Energy Products from Fuels and Solvent Use</t>
  </si>
  <si>
    <t xml:space="preserve">   Product Use</t>
  </si>
  <si>
    <r>
      <t>Liming and CO</t>
    </r>
    <r>
      <rPr>
        <sz val="10"/>
        <rFont val="Aptos Narrow"/>
        <family val="2"/>
      </rPr>
      <t>₂</t>
    </r>
    <r>
      <rPr>
        <sz val="10"/>
        <rFont val="Avenir Next LT Pro"/>
        <family val="2"/>
        <scheme val="minor"/>
      </rPr>
      <t>-Emissions from Fertilizers</t>
    </r>
  </si>
  <si>
    <t>Forest Land</t>
  </si>
  <si>
    <t>Industrial Processes and Product Use (IPPU)</t>
  </si>
  <si>
    <r>
      <rPr>
        <b/>
        <sz val="12"/>
        <color theme="0"/>
        <rFont val="Avenir Next LT Pro"/>
        <family val="2"/>
        <scheme val="minor"/>
      </rPr>
      <t>Skjal búið til af</t>
    </r>
    <r>
      <rPr>
        <sz val="12"/>
        <color theme="0"/>
        <rFont val="Avenir Next LT Pro"/>
        <family val="2"/>
        <scheme val="minor"/>
      </rPr>
      <t xml:space="preserve">
Created by</t>
    </r>
  </si>
  <si>
    <r>
      <t>Chanee Jónsdóttir Thianthong, Umhverfisstofnun</t>
    </r>
    <r>
      <rPr>
        <sz val="11"/>
        <color theme="1"/>
        <rFont val="Avenir Next LT Pro"/>
        <family val="2"/>
        <scheme val="minor"/>
      </rPr>
      <t>/Environment Agency of Iceland</t>
    </r>
  </si>
  <si>
    <r>
      <rPr>
        <b/>
        <sz val="12"/>
        <color theme="0"/>
        <rFont val="Avenir Next LT Pro"/>
        <family val="2"/>
        <scheme val="minor"/>
      </rPr>
      <t>Uppfært af</t>
    </r>
    <r>
      <rPr>
        <sz val="12"/>
        <color theme="0"/>
        <rFont val="Avenir Next LT Pro"/>
        <family val="2"/>
        <scheme val="minor"/>
      </rPr>
      <t xml:space="preserve">
Updated by</t>
    </r>
  </si>
  <si>
    <r>
      <rPr>
        <b/>
        <sz val="12"/>
        <color theme="0"/>
        <rFont val="Avenir Next LT Pro"/>
        <family val="2"/>
        <scheme val="minor"/>
      </rPr>
      <t>Yfirfarið af</t>
    </r>
    <r>
      <rPr>
        <sz val="12"/>
        <color theme="0"/>
        <rFont val="Avenir Next LT Pro"/>
        <family val="2"/>
        <scheme val="minor"/>
      </rPr>
      <t xml:space="preserve">
QC-ed by</t>
    </r>
  </si>
  <si>
    <r>
      <rPr>
        <b/>
        <sz val="12"/>
        <color theme="0"/>
        <rFont val="Avenir Next LT Pro"/>
        <family val="2"/>
        <scheme val="minor"/>
      </rPr>
      <t>Gögn byggð á</t>
    </r>
    <r>
      <rPr>
        <sz val="12"/>
        <color theme="0"/>
        <rFont val="Avenir Next LT Pro"/>
        <family val="2"/>
        <scheme val="minor"/>
      </rPr>
      <t xml:space="preserve">
Data based on</t>
    </r>
  </si>
  <si>
    <r>
      <rPr>
        <b/>
        <sz val="11"/>
        <color theme="1"/>
        <rFont val="Avenir Next LT Pro"/>
        <family val="2"/>
        <scheme val="minor"/>
      </rPr>
      <t>Losunartölur byggðar á hnatthlýnunarmætti úr fimmtu matsskýrslu (AR5) milliríkjanefndar um loftslagsbreyingar (IPCC).</t>
    </r>
    <r>
      <rPr>
        <sz val="11"/>
        <color theme="1"/>
        <rFont val="Avenir Next LT Pro"/>
        <family val="2"/>
        <scheme val="minor"/>
      </rPr>
      <t xml:space="preserve">
Greenhouse gas emissions inventory based on potency from the Intergovernmental Panel on Climate Change's (IPCC) 5th Assessment Report (AR5).</t>
    </r>
  </si>
  <si>
    <r>
      <rPr>
        <b/>
        <sz val="11"/>
        <color theme="1"/>
        <rFont val="Avenir Next LT Pro"/>
        <family val="2"/>
      </rPr>
      <t>Losunartölurnar í skjalinu miða við ofangreinda dagsetningu. Losunarbókhald Íslands er í stöðugri endurskoðun og því geta losunartölurnar tekið breytingum.</t>
    </r>
    <r>
      <rPr>
        <sz val="11"/>
        <color theme="1"/>
        <rFont val="Avenir Next LT Pro"/>
        <family val="2"/>
      </rPr>
      <t xml:space="preserve">
The numbers in this document were last updated on the above date. Iceland's greenhouse gas inventory is under constant review and, as a result, the numbers can change from time to time.</t>
    </r>
  </si>
  <si>
    <t>Skipt eftir helstu uppsprettum | Main sources</t>
  </si>
  <si>
    <t>GREENHOUSE GAS EMISSIONS UNDER EFFORT SHARING REGULATION (ESR)</t>
  </si>
  <si>
    <t>Skipt eftir helstu uppsprettum</t>
  </si>
  <si>
    <t>By main sources</t>
  </si>
  <si>
    <t>GREENHOUSE GAS EMISSIONS UNDER EFFORT SHARING REGULATION</t>
  </si>
  <si>
    <r>
      <t xml:space="preserve">Samfélagslosun
</t>
    </r>
    <r>
      <rPr>
        <sz val="10"/>
        <color theme="0"/>
        <rFont val="Avenir Next LT Pro"/>
        <family val="2"/>
      </rPr>
      <t>(áður kallað á beinni ábyrgð Íslands)</t>
    </r>
  </si>
  <si>
    <t>3. Agriculturekt CO2-eq_SPES</t>
  </si>
  <si>
    <t>LANDNOTKUN (LULUCF)</t>
  </si>
  <si>
    <t>Fjöldi erlendra ferðamanna</t>
  </si>
  <si>
    <t>Number of Foreign Tourists</t>
  </si>
  <si>
    <t>Tourists</t>
  </si>
  <si>
    <t>Iðnaður og vörunotkun</t>
  </si>
  <si>
    <r>
      <t xml:space="preserve">IÐNAÐUR OG VÖRUNOTKUN </t>
    </r>
    <r>
      <rPr>
        <sz val="20"/>
        <rFont val="Avenir Next LT Pro"/>
        <family val="2"/>
        <scheme val="minor"/>
      </rPr>
      <t>| INDUSTRY AND PRODUCT USE</t>
    </r>
  </si>
  <si>
    <t>Framræst ræktað land</t>
  </si>
  <si>
    <t xml:space="preserve">Samfélagslosun (áður kallað losun á beinni ábyrgð Íslands) er losun sem fellur undir svokallaða beina ábyrgð ríkja samkvæmt ESB reglugerðinni 2018/842 um sameiginlega ábyrgð (e. Effort Sharing Regulation, ESR). </t>
  </si>
  <si>
    <t>LOSUN GRÓÐURHÚSALOFTTEGUNDA FRÁ LANDNOTKUN (LULUCF)</t>
  </si>
  <si>
    <r>
      <t xml:space="preserve">SÖGULEG LOSUN </t>
    </r>
    <r>
      <rPr>
        <b/>
        <sz val="18"/>
        <color theme="1"/>
        <rFont val="Avenir Next LT Pro"/>
        <family val="2"/>
        <scheme val="minor"/>
      </rPr>
      <t xml:space="preserve">EINSTAKRA FLOKKA </t>
    </r>
    <r>
      <rPr>
        <sz val="18"/>
        <color theme="1"/>
        <rFont val="Avenir Next LT Pro"/>
        <family val="2"/>
        <scheme val="minor"/>
      </rPr>
      <t>INNAN SAMFÉLAGSLOSUNAR</t>
    </r>
  </si>
  <si>
    <r>
      <t>ESR emissions (</t>
    </r>
    <r>
      <rPr>
        <i/>
        <sz val="12"/>
        <color theme="0"/>
        <rFont val="Avenir Next LT Pro"/>
        <family val="2"/>
      </rPr>
      <t>ísl. samfélagslosun</t>
    </r>
    <r>
      <rPr>
        <sz val="12"/>
        <color theme="0"/>
        <rFont val="Avenir Next LT Pro"/>
        <family val="2"/>
      </rPr>
      <t xml:space="preserve">) refer to the greenhouse gas emissions that are regulated under the EU 2018/842 regulation.
</t>
    </r>
  </si>
  <si>
    <r>
      <t xml:space="preserve">HISTORICAL EMISSIONS OF </t>
    </r>
    <r>
      <rPr>
        <b/>
        <sz val="18"/>
        <color theme="1"/>
        <rFont val="Avenir Next LT Pro"/>
        <family val="2"/>
        <scheme val="minor"/>
      </rPr>
      <t>CATEGORIES</t>
    </r>
    <r>
      <rPr>
        <sz val="18"/>
        <color theme="1"/>
        <rFont val="Avenir Next LT Pro"/>
        <family val="2"/>
        <scheme val="minor"/>
      </rPr>
      <t xml:space="preserve"> WITHIN ESR EMISSIONS</t>
    </r>
  </si>
  <si>
    <t>Samtals, með landnotkun</t>
  </si>
  <si>
    <t>Samtals, án landnotkunar</t>
  </si>
  <si>
    <t>IÐNAÐUR OG VÖRUNOTKUN</t>
  </si>
  <si>
    <t>Smurefni og leysiefni</t>
  </si>
  <si>
    <r>
      <t xml:space="preserve">HISTORICAL EMISSIONS OF </t>
    </r>
    <r>
      <rPr>
        <b/>
        <sz val="18"/>
        <color theme="1"/>
        <rFont val="Avenir Next LT Pro"/>
        <family val="2"/>
        <scheme val="minor"/>
      </rPr>
      <t>SUB-CATEGORIES</t>
    </r>
    <r>
      <rPr>
        <sz val="18"/>
        <color theme="1"/>
        <rFont val="Avenir Next LT Pro"/>
        <family val="2"/>
        <scheme val="minor"/>
      </rPr>
      <t xml:space="preserve"> WITHIN THE ENERGY SECTOR</t>
    </r>
  </si>
  <si>
    <r>
      <t xml:space="preserve">SÖGULEG LOSUN </t>
    </r>
    <r>
      <rPr>
        <b/>
        <sz val="18"/>
        <color theme="1"/>
        <rFont val="Avenir Next LT Pro"/>
        <family val="2"/>
        <scheme val="minor"/>
      </rPr>
      <t>EINSTAKRA FLOKKA</t>
    </r>
    <r>
      <rPr>
        <sz val="18"/>
        <color theme="1"/>
        <rFont val="Avenir Next LT Pro"/>
        <family val="2"/>
        <scheme val="minor"/>
      </rPr>
      <t xml:space="preserve"> INNAN ORKU</t>
    </r>
  </si>
  <si>
    <t>Samtals með landnotkun | Total with LULUCF</t>
  </si>
  <si>
    <t>Samtals án landnotkunar | Total without LULUCF</t>
  </si>
  <si>
    <t>Eftir helstu uppsprettum | by  main sources</t>
  </si>
  <si>
    <r>
      <rPr>
        <b/>
        <sz val="11"/>
        <color theme="1"/>
        <rFont val="Avenir Next LT Pro"/>
        <family val="2"/>
        <scheme val="minor"/>
      </rPr>
      <t xml:space="preserve">Skil Umhverfisstofnunar til ESB þann 26. júlí 2024.
</t>
    </r>
    <r>
      <rPr>
        <sz val="11"/>
        <color theme="1"/>
        <rFont val="Avenir Next LT Pro"/>
        <family val="2"/>
        <scheme val="minor"/>
      </rPr>
      <t>Environment Agency of Iceland's submission to the EU on 26th of July 2024.</t>
    </r>
  </si>
  <si>
    <t>—</t>
  </si>
  <si>
    <r>
      <t>Nicole Keller, Umhverfisstofnun</t>
    </r>
    <r>
      <rPr>
        <sz val="11"/>
        <color theme="1"/>
        <rFont val="Avenir Next LT Pro"/>
        <family val="2"/>
        <scheme val="minor"/>
      </rPr>
      <t>/Environment Agency of Iceland</t>
    </r>
  </si>
  <si>
    <t>Eldsneytisbruni vegna staðbundins iðnaðar</t>
  </si>
  <si>
    <t>https://www.ferdamalastofa.is/static/files/ferdamalastofa/talnaefni/ferdatjonusta-i-tolum/2024/apr/1949-2023-erlendir-ferdamenn-til-islands.xlsx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</si>
</sst>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0.0%"/>
    <numFmt numFmtId="165" formatCode="0.0"/>
    <numFmt numFmtId="166" formatCode="0.000%"/>
    <numFmt numFmtId="167" formatCode="0.000"/>
    <numFmt numFmtId="168" formatCode="0.0000"/>
    <numFmt numFmtId="169" formatCode="0.00000"/>
    <numFmt numFmtId="170" formatCode="0.000000"/>
    <numFmt numFmtId="171" formatCode="_-* #,##0.00_-;\-* #,##0.00_-;_-* &quot;-&quot;_-;_-@_-"/>
    <numFmt numFmtId="172" formatCode="_-* #,##0_-;\-* #,##0_-;_-* &quot;-&quot;??_-;_-@_-"/>
  </numFmts>
  <fonts count="113" x14ac:knownFonts="1">
    <font>
      <sz val="11"/>
      <color theme="1"/>
      <name val="Avenir Next LT Pro"/>
      <family val="2"/>
      <scheme val="minor"/>
    </font>
    <font>
      <sz val="11"/>
      <color theme="1"/>
      <name val="Avenir Next LT Pro"/>
      <family val="2"/>
    </font>
    <font>
      <sz val="11"/>
      <color theme="1"/>
      <name val="Avenir Next LT Pro"/>
      <family val="2"/>
    </font>
    <font>
      <sz val="11"/>
      <color theme="1"/>
      <name val="Avenir Next LT Pro"/>
      <family val="2"/>
      <scheme val="minor"/>
    </font>
    <font>
      <b/>
      <sz val="11"/>
      <color theme="1"/>
      <name val="Avenir Next LT Pro"/>
      <family val="2"/>
      <scheme val="minor"/>
    </font>
    <font>
      <b/>
      <sz val="16"/>
      <color theme="1"/>
      <name val="Avenir Next LT Pro"/>
      <family val="2"/>
      <scheme val="minor"/>
    </font>
    <font>
      <sz val="11"/>
      <color theme="1"/>
      <name val="Avenir Next LT Pro"/>
      <family val="2"/>
    </font>
    <font>
      <b/>
      <sz val="24"/>
      <color theme="0"/>
      <name val="Avenir Next LT Pro"/>
      <family val="2"/>
    </font>
    <font>
      <sz val="11"/>
      <color rgb="FFFFFF00"/>
      <name val="Avenir Next LT Pro"/>
      <family val="2"/>
    </font>
    <font>
      <sz val="11"/>
      <color theme="0" tint="-0.14999847407452621"/>
      <name val="Avenir Next LT Pro"/>
      <family val="2"/>
    </font>
    <font>
      <b/>
      <sz val="16"/>
      <color theme="1"/>
      <name val="Avenir Next LT Pro"/>
      <family val="2"/>
    </font>
    <font>
      <b/>
      <sz val="11"/>
      <color theme="1"/>
      <name val="Avenir Next LT Pro"/>
      <family val="2"/>
    </font>
    <font>
      <sz val="10"/>
      <color theme="1"/>
      <name val="Avenir Next LT Pro"/>
      <family val="2"/>
      <scheme val="minor"/>
    </font>
    <font>
      <sz val="8"/>
      <color theme="1"/>
      <name val="Avenir Next LT Pro"/>
      <family val="2"/>
      <scheme val="minor"/>
    </font>
    <font>
      <sz val="8"/>
      <color theme="1"/>
      <name val="Avenir Next LT Pro"/>
      <family val="2"/>
    </font>
    <font>
      <sz val="8"/>
      <name val="Avenir Next LT Pro"/>
      <family val="2"/>
      <scheme val="minor"/>
    </font>
    <font>
      <vertAlign val="subscript"/>
      <sz val="8"/>
      <name val="Avenir Next LT Pro"/>
      <family val="2"/>
      <scheme val="minor"/>
    </font>
    <font>
      <b/>
      <sz val="11"/>
      <name val="Avenir Next LT Pro"/>
      <family val="2"/>
      <scheme val="minor"/>
    </font>
    <font>
      <sz val="11"/>
      <name val="Avenir Next LT Pro"/>
      <family val="2"/>
      <scheme val="minor"/>
    </font>
    <font>
      <b/>
      <sz val="8"/>
      <color theme="1"/>
      <name val="Avenir Next LT Pro"/>
      <family val="2"/>
      <scheme val="minor"/>
    </font>
    <font>
      <b/>
      <sz val="24"/>
      <name val="Avenir Next LT Pro"/>
      <family val="2"/>
    </font>
    <font>
      <sz val="10"/>
      <name val="Avenir Next LT Pro"/>
      <family val="2"/>
      <scheme val="minor"/>
    </font>
    <font>
      <b/>
      <sz val="10"/>
      <name val="Avenir Next LT Pro"/>
      <family val="2"/>
      <scheme val="minor"/>
    </font>
    <font>
      <sz val="10"/>
      <color theme="0" tint="-0.499984740745262"/>
      <name val="Avenir Next LT Pro"/>
      <family val="2"/>
      <scheme val="minor"/>
    </font>
    <font>
      <vertAlign val="subscript"/>
      <sz val="10"/>
      <name val="Avenir Next LT Pro"/>
      <family val="2"/>
      <scheme val="minor"/>
    </font>
    <font>
      <b/>
      <sz val="14"/>
      <color theme="0"/>
      <name val="Avenir Next LT Pro"/>
      <family val="2"/>
      <scheme val="minor"/>
    </font>
    <font>
      <sz val="14"/>
      <color theme="0"/>
      <name val="Avenir Next LT Pro"/>
      <family val="2"/>
      <scheme val="minor"/>
    </font>
    <font>
      <b/>
      <sz val="14"/>
      <name val="Avenir Next LT Pro"/>
      <family val="2"/>
      <scheme val="minor"/>
    </font>
    <font>
      <sz val="14"/>
      <name val="Avenir Next LT Pro"/>
      <family val="2"/>
      <scheme val="minor"/>
    </font>
    <font>
      <sz val="24"/>
      <name val="Avenir Next LT Pro"/>
      <family val="2"/>
      <scheme val="minor"/>
    </font>
    <font>
      <b/>
      <sz val="24"/>
      <name val="Avenir Next LT Pro"/>
      <family val="2"/>
      <scheme val="minor"/>
    </font>
    <font>
      <sz val="18"/>
      <color theme="1"/>
      <name val="Avenir Next LT Pro Demi"/>
      <family val="2"/>
      <scheme val="major"/>
    </font>
    <font>
      <sz val="11"/>
      <name val="Avenir Next LT Pro"/>
      <family val="2"/>
    </font>
    <font>
      <sz val="11"/>
      <color rgb="FF000000"/>
      <name val="Avenir Next LT Pro"/>
      <family val="2"/>
    </font>
    <font>
      <sz val="9"/>
      <color theme="0" tint="-0.499984740745262"/>
      <name val="Avenir Next LT Pro"/>
      <family val="2"/>
      <scheme val="minor"/>
    </font>
    <font>
      <b/>
      <sz val="11"/>
      <name val="Avenir Next LT Pro"/>
      <family val="2"/>
    </font>
    <font>
      <vertAlign val="subscript"/>
      <sz val="8"/>
      <color theme="1"/>
      <name val="Avenir Next LT Pro"/>
      <family val="2"/>
      <scheme val="minor"/>
    </font>
    <font>
      <sz val="11"/>
      <name val="Calibri"/>
      <family val="2"/>
    </font>
    <font>
      <b/>
      <sz val="14"/>
      <color theme="1"/>
      <name val="Avenir Next LT Pro"/>
      <family val="2"/>
      <scheme val="minor"/>
    </font>
    <font>
      <b/>
      <sz val="14"/>
      <color theme="1"/>
      <name val="Avenir Next LT Pro"/>
      <family val="2"/>
    </font>
    <font>
      <b/>
      <sz val="14"/>
      <name val="Avenir Next LT Pro"/>
      <family val="2"/>
    </font>
    <font>
      <sz val="12"/>
      <color theme="0"/>
      <name val="Avenir Next LT Pro"/>
      <family val="2"/>
      <scheme val="minor"/>
    </font>
    <font>
      <b/>
      <sz val="12"/>
      <color theme="0"/>
      <name val="Avenir Next LT Pro"/>
      <family val="2"/>
      <scheme val="minor"/>
    </font>
    <font>
      <b/>
      <sz val="10"/>
      <color theme="3"/>
      <name val="Avenir Next LT Pro"/>
      <family val="2"/>
      <scheme val="minor"/>
    </font>
    <font>
      <sz val="8"/>
      <color theme="3"/>
      <name val="Avenir Next LT Pro"/>
      <family val="2"/>
      <scheme val="minor"/>
    </font>
    <font>
      <sz val="10"/>
      <color theme="3"/>
      <name val="Avenir Next LT Pro"/>
      <family val="2"/>
      <scheme val="minor"/>
    </font>
    <font>
      <b/>
      <sz val="11"/>
      <color theme="0"/>
      <name val="Avenir Next LT Pro"/>
      <family val="2"/>
      <scheme val="minor"/>
    </font>
    <font>
      <sz val="9"/>
      <name val="Avenir Next LT Pro"/>
      <family val="2"/>
      <scheme val="minor"/>
    </font>
    <font>
      <i/>
      <sz val="10"/>
      <color theme="0" tint="-0.499984740745262"/>
      <name val="Avenir Next LT Pro"/>
      <family val="2"/>
      <scheme val="minor"/>
    </font>
    <font>
      <sz val="9"/>
      <color theme="1"/>
      <name val="Avenir Next LT Pro"/>
      <family val="2"/>
      <scheme val="minor"/>
    </font>
    <font>
      <sz val="10"/>
      <color theme="0"/>
      <name val="Avenir Next LT Pro"/>
      <family val="2"/>
      <scheme val="minor"/>
    </font>
    <font>
      <sz val="8"/>
      <color theme="0" tint="-0.499984740745262"/>
      <name val="Avenir Next LT Pro"/>
      <family val="2"/>
      <scheme val="minor"/>
    </font>
    <font>
      <sz val="11"/>
      <color theme="0"/>
      <name val="Avenir Next LT Pro"/>
      <family val="2"/>
      <scheme val="minor"/>
    </font>
    <font>
      <vertAlign val="subscript"/>
      <sz val="10"/>
      <name val="Aptos Narrow"/>
      <family val="2"/>
    </font>
    <font>
      <sz val="11"/>
      <color theme="1"/>
      <name val="Aptos Narrow"/>
      <family val="2"/>
    </font>
    <font>
      <sz val="8.8000000000000007"/>
      <color theme="1"/>
      <name val="Avenir Next LT Pro"/>
      <family val="2"/>
    </font>
    <font>
      <sz val="9"/>
      <color theme="0"/>
      <name val="Avenir Next LT Pro"/>
      <family val="2"/>
      <scheme val="minor"/>
    </font>
    <font>
      <b/>
      <sz val="8"/>
      <color theme="0" tint="-0.499984740745262"/>
      <name val="Avenir Next LT Pro"/>
      <family val="2"/>
      <scheme val="minor"/>
    </font>
    <font>
      <sz val="11"/>
      <color theme="0" tint="-0.499984740745262"/>
      <name val="Avenir Next LT Pro"/>
      <family val="2"/>
      <scheme val="minor"/>
    </font>
    <font>
      <i/>
      <sz val="9"/>
      <color theme="0" tint="-0.499984740745262"/>
      <name val="Avenir Next LT Pro"/>
      <family val="2"/>
      <scheme val="minor"/>
    </font>
    <font>
      <i/>
      <sz val="8"/>
      <color theme="0" tint="-0.499984740745262"/>
      <name val="Avenir Next LT Pro"/>
      <family val="2"/>
      <scheme val="minor"/>
    </font>
    <font>
      <sz val="10"/>
      <color theme="0" tint="-0.499984740745262"/>
      <name val="Avenir Next LT Pro"/>
      <family val="2"/>
    </font>
    <font>
      <sz val="8"/>
      <color theme="0" tint="-0.499984740745262"/>
      <name val="Avenir Next LT Pro"/>
      <family val="2"/>
    </font>
    <font>
      <b/>
      <sz val="10"/>
      <color theme="2"/>
      <name val="Avenir Next LT Pro"/>
      <family val="2"/>
      <scheme val="minor"/>
    </font>
    <font>
      <sz val="14"/>
      <color theme="0"/>
      <name val="Avenir Next LT Pro"/>
      <family val="2"/>
    </font>
    <font>
      <b/>
      <sz val="20"/>
      <color theme="0"/>
      <name val="Avenir Next LT Pro"/>
      <family val="2"/>
      <scheme val="minor"/>
    </font>
    <font>
      <b/>
      <sz val="24"/>
      <color theme="0"/>
      <name val="Avenir Next LT Pro"/>
      <family val="2"/>
      <scheme val="minor"/>
    </font>
    <font>
      <sz val="16"/>
      <color theme="0"/>
      <name val="Avenir Next LT Pro"/>
      <family val="2"/>
    </font>
    <font>
      <b/>
      <sz val="10"/>
      <color theme="1"/>
      <name val="Avenir Next LT Pro"/>
      <family val="2"/>
    </font>
    <font>
      <b/>
      <sz val="11"/>
      <color theme="0" tint="-0.499984740745262"/>
      <name val="Avenir Next LT Pro"/>
      <family val="2"/>
      <scheme val="minor"/>
    </font>
    <font>
      <sz val="24"/>
      <color theme="0" tint="-0.499984740745262"/>
      <name val="Avenir Next LT Pro"/>
      <family val="2"/>
    </font>
    <font>
      <b/>
      <sz val="24"/>
      <color theme="7"/>
      <name val="Avenir Next LT Pro"/>
      <family val="2"/>
    </font>
    <font>
      <sz val="8"/>
      <color theme="0"/>
      <name val="Avenir Next LT Pro"/>
      <family val="2"/>
    </font>
    <font>
      <b/>
      <sz val="11"/>
      <color theme="0"/>
      <name val="Avenir Next LT Pro"/>
      <family val="2"/>
    </font>
    <font>
      <b/>
      <sz val="11"/>
      <color rgb="FF008AAC"/>
      <name val="Avenir Next LT Pro"/>
      <family val="2"/>
      <scheme val="minor"/>
    </font>
    <font>
      <i/>
      <sz val="9"/>
      <color theme="0"/>
      <name val="Avenir Next LT Pro"/>
      <family val="2"/>
      <scheme val="minor"/>
    </font>
    <font>
      <b/>
      <sz val="11"/>
      <color rgb="FF855092"/>
      <name val="Avenir Next LT Pro"/>
      <family val="2"/>
      <scheme val="minor"/>
    </font>
    <font>
      <b/>
      <sz val="11"/>
      <color rgb="FFED7D31"/>
      <name val="Avenir Next LT Pro"/>
      <family val="2"/>
      <scheme val="minor"/>
    </font>
    <font>
      <b/>
      <vertAlign val="subscript"/>
      <sz val="10"/>
      <name val="Avenir Next LT Pro"/>
      <family val="2"/>
      <scheme val="minor"/>
    </font>
    <font>
      <b/>
      <sz val="8"/>
      <color rgb="FFFF0000"/>
      <name val="Avenir Next LT Pro"/>
      <family val="2"/>
      <scheme val="minor"/>
    </font>
    <font>
      <b/>
      <sz val="14"/>
      <color theme="0"/>
      <name val="Avenir Next LT Pro"/>
      <family val="2"/>
    </font>
    <font>
      <b/>
      <sz val="8"/>
      <color theme="3"/>
      <name val="Avenir Next LT Pro"/>
      <family val="2"/>
      <scheme val="minor"/>
    </font>
    <font>
      <vertAlign val="subscript"/>
      <sz val="8"/>
      <color theme="0" tint="-0.499984740745262"/>
      <name val="Avenir Next LT Pro"/>
      <family val="2"/>
      <scheme val="minor"/>
    </font>
    <font>
      <b/>
      <sz val="11"/>
      <color rgb="FF3F566D"/>
      <name val="Avenir Next LT Pro"/>
      <family val="2"/>
      <scheme val="minor"/>
    </font>
    <font>
      <b/>
      <sz val="11"/>
      <color theme="7" tint="-0.249977111117893"/>
      <name val="Avenir Next LT Pro"/>
      <family val="2"/>
      <scheme val="minor"/>
    </font>
    <font>
      <b/>
      <sz val="11"/>
      <color rgb="FF68A200"/>
      <name val="Avenir Next LT Pro"/>
      <family val="2"/>
      <scheme val="minor"/>
    </font>
    <font>
      <sz val="11"/>
      <color theme="0"/>
      <name val="Calibri"/>
      <family val="2"/>
    </font>
    <font>
      <b/>
      <sz val="10"/>
      <color rgb="FFC9689E"/>
      <name val="Avenir Next LT Pro"/>
      <family val="2"/>
      <scheme val="minor"/>
    </font>
    <font>
      <b/>
      <sz val="11"/>
      <color theme="7"/>
      <name val="Avenir Next LT Pro"/>
      <family val="2"/>
      <scheme val="minor"/>
    </font>
    <font>
      <sz val="11"/>
      <color theme="9"/>
      <name val="Avenir Next LT Pro"/>
      <family val="2"/>
      <scheme val="minor"/>
    </font>
    <font>
      <sz val="8"/>
      <name val="Avenir Next LT Pro"/>
      <family val="2"/>
    </font>
    <font>
      <b/>
      <sz val="20"/>
      <name val="Avenir Next LT Pro"/>
      <family val="2"/>
      <scheme val="minor"/>
    </font>
    <font>
      <b/>
      <sz val="18"/>
      <color theme="0"/>
      <name val="Avenir Next LT Pro"/>
      <family val="2"/>
      <scheme val="minor"/>
    </font>
    <font>
      <i/>
      <sz val="9"/>
      <name val="Avenir Next LT Pro"/>
      <family val="2"/>
      <scheme val="minor"/>
    </font>
    <font>
      <b/>
      <sz val="11"/>
      <color rgb="FF23A5D9"/>
      <name val="Avenir Next LT Pro"/>
      <family val="2"/>
      <scheme val="minor"/>
    </font>
    <font>
      <b/>
      <sz val="20"/>
      <color theme="7"/>
      <name val="Avenir Next LT Pro"/>
      <family val="2"/>
      <scheme val="minor"/>
    </font>
    <font>
      <b/>
      <sz val="22"/>
      <color theme="0"/>
      <name val="Avenir Next LT Pro"/>
      <family val="2"/>
      <scheme val="minor"/>
    </font>
    <font>
      <sz val="24"/>
      <color theme="0"/>
      <name val="Avenir Next LT Pro"/>
      <family val="2"/>
      <scheme val="minor"/>
    </font>
    <font>
      <sz val="20"/>
      <color theme="0"/>
      <name val="Avenir Next LT Pro"/>
      <family val="2"/>
      <scheme val="minor"/>
    </font>
    <font>
      <sz val="20"/>
      <name val="Avenir Next LT Pro"/>
      <family val="2"/>
      <scheme val="minor"/>
    </font>
    <font>
      <sz val="10"/>
      <name val="Aptos Narrow"/>
      <family val="2"/>
    </font>
    <font>
      <sz val="12"/>
      <color theme="0"/>
      <name val="Avenir Next LT Pro"/>
      <family val="2"/>
    </font>
    <font>
      <b/>
      <sz val="36"/>
      <name val="Avenir Next LT Pro"/>
      <family val="2"/>
      <scheme val="minor"/>
    </font>
    <font>
      <b/>
      <sz val="12"/>
      <color theme="0"/>
      <name val="Avenir Next LT Pro"/>
      <family val="2"/>
    </font>
    <font>
      <sz val="10"/>
      <color theme="0"/>
      <name val="Avenir Next LT Pro"/>
      <family val="2"/>
    </font>
    <font>
      <sz val="9"/>
      <color indexed="81"/>
      <name val="Tahoma"/>
      <family val="2"/>
    </font>
    <font>
      <sz val="16"/>
      <color theme="1"/>
      <name val="Avenir Next LT Pro"/>
      <family val="2"/>
      <scheme val="minor"/>
    </font>
    <font>
      <sz val="18"/>
      <color theme="1"/>
      <name val="Avenir Next LT Pro"/>
      <family val="2"/>
      <scheme val="minor"/>
    </font>
    <font>
      <b/>
      <sz val="18"/>
      <color theme="1"/>
      <name val="Avenir Next LT Pro"/>
      <family val="2"/>
      <scheme val="minor"/>
    </font>
    <font>
      <i/>
      <sz val="12"/>
      <color theme="0"/>
      <name val="Avenir Next LT Pro"/>
      <family val="2"/>
    </font>
    <font>
      <sz val="11"/>
      <color theme="0"/>
      <name val="Aptos Narrow"/>
      <family val="2"/>
    </font>
    <font>
      <u/>
      <sz val="11"/>
      <color theme="10"/>
      <name val="Avenir Next LT Pro"/>
      <family val="2"/>
      <scheme val="minor"/>
    </font>
    <font>
      <i/>
      <u/>
      <sz val="10"/>
      <color theme="10"/>
      <name val="Avenir Next LT Pro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E2D41"/>
        <bgColor indexed="64"/>
      </patternFill>
    </fill>
    <fill>
      <patternFill patternType="solid">
        <fgColor rgb="FFEBE10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F566D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89999084444715716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rgb="FF23A5D9"/>
        <bgColor indexed="64"/>
      </patternFill>
    </fill>
    <fill>
      <patternFill patternType="solid">
        <fgColor rgb="FFC9689E"/>
        <bgColor indexed="64"/>
      </patternFill>
    </fill>
    <fill>
      <patternFill patternType="solid">
        <fgColor rgb="FF63A280"/>
        <bgColor indexed="64"/>
      </patternFill>
    </fill>
    <fill>
      <patternFill patternType="solid">
        <fgColor rgb="FFF3DDE9"/>
        <bgColor indexed="64"/>
      </patternFill>
    </fill>
    <fill>
      <patternFill patternType="solid">
        <fgColor rgb="FF008AAC"/>
        <bgColor indexed="64"/>
      </patternFill>
    </fill>
    <fill>
      <patternFill patternType="solid">
        <fgColor rgb="FFFFD44B"/>
        <bgColor indexed="64"/>
      </patternFill>
    </fill>
    <fill>
      <patternFill patternType="solid">
        <fgColor rgb="FF855092"/>
        <bgColor indexed="64"/>
      </patternFill>
    </fill>
    <fill>
      <patternFill patternType="solid">
        <fgColor rgb="FF68A2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EEE4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FFB3"/>
        <bgColor indexed="64"/>
      </patternFill>
    </fill>
    <fill>
      <patternFill patternType="solid">
        <fgColor rgb="FF41A86E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theme="0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1" fillId="0" borderId="0" applyNumberFormat="0" applyFill="0" applyBorder="0" applyAlignment="0" applyProtection="0"/>
  </cellStyleXfs>
  <cellXfs count="850">
    <xf numFmtId="0" fontId="0" fillId="0" borderId="0" xfId="0"/>
    <xf numFmtId="0" fontId="0" fillId="2" borderId="0" xfId="0" applyFill="1"/>
    <xf numFmtId="0" fontId="7" fillId="3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9" fillId="2" borderId="0" xfId="0" applyFont="1" applyFill="1"/>
    <xf numFmtId="1" fontId="6" fillId="2" borderId="0" xfId="0" applyNumberFormat="1" applyFont="1" applyFill="1" applyAlignment="1">
      <alignment vertical="center"/>
    </xf>
    <xf numFmtId="9" fontId="6" fillId="2" borderId="0" xfId="0" applyNumberFormat="1" applyFont="1" applyFill="1" applyAlignment="1">
      <alignment vertical="center"/>
    </xf>
    <xf numFmtId="9" fontId="6" fillId="2" borderId="0" xfId="1" applyFont="1" applyFill="1" applyBorder="1" applyAlignment="1">
      <alignment horizontal="center" vertical="center"/>
    </xf>
    <xf numFmtId="0" fontId="18" fillId="2" borderId="0" xfId="0" applyFont="1" applyFill="1"/>
    <xf numFmtId="0" fontId="13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9" fontId="11" fillId="2" borderId="0" xfId="1" applyFont="1" applyFill="1" applyBorder="1" applyAlignment="1">
      <alignment horizontal="center" vertical="center"/>
    </xf>
    <xf numFmtId="9" fontId="6" fillId="2" borderId="0" xfId="1" applyFont="1" applyFill="1" applyBorder="1"/>
    <xf numFmtId="9" fontId="6" fillId="2" borderId="0" xfId="0" applyNumberFormat="1" applyFont="1" applyFill="1"/>
    <xf numFmtId="1" fontId="6" fillId="2" borderId="0" xfId="0" applyNumberFormat="1" applyFont="1" applyFill="1"/>
    <xf numFmtId="0" fontId="0" fillId="2" borderId="0" xfId="0" applyFill="1" applyAlignment="1">
      <alignment vertical="center"/>
    </xf>
    <xf numFmtId="0" fontId="9" fillId="2" borderId="0" xfId="0" applyFont="1" applyFill="1" applyAlignment="1">
      <alignment vertical="center"/>
    </xf>
    <xf numFmtId="0" fontId="7" fillId="9" borderId="0" xfId="0" applyFont="1" applyFill="1" applyAlignment="1">
      <alignment vertical="center"/>
    </xf>
    <xf numFmtId="0" fontId="7" fillId="9" borderId="0" xfId="0" applyFont="1" applyFill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1" fillId="2" borderId="0" xfId="0" applyFont="1" applyFill="1"/>
    <xf numFmtId="1" fontId="21" fillId="0" borderId="0" xfId="0" applyNumberFormat="1" applyFont="1"/>
    <xf numFmtId="1" fontId="22" fillId="0" borderId="0" xfId="0" applyNumberFormat="1" applyFont="1"/>
    <xf numFmtId="0" fontId="18" fillId="0" borderId="0" xfId="0" applyFont="1"/>
    <xf numFmtId="0" fontId="17" fillId="0" borderId="0" xfId="0" applyFo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0" fillId="2" borderId="1" xfId="0" applyFill="1" applyBorder="1"/>
    <xf numFmtId="0" fontId="31" fillId="8" borderId="0" xfId="0" applyFont="1" applyFill="1" applyAlignment="1">
      <alignment vertical="center"/>
    </xf>
    <xf numFmtId="0" fontId="31" fillId="7" borderId="0" xfId="0" applyFont="1" applyFill="1" applyAlignment="1">
      <alignment vertical="center"/>
    </xf>
    <xf numFmtId="0" fontId="31" fillId="6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1" fontId="1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5" fillId="8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vertical="center"/>
    </xf>
    <xf numFmtId="164" fontId="6" fillId="2" borderId="0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top"/>
    </xf>
    <xf numFmtId="9" fontId="6" fillId="2" borderId="2" xfId="1" applyFont="1" applyFill="1" applyBorder="1" applyAlignment="1">
      <alignment horizontal="center" vertical="center"/>
    </xf>
    <xf numFmtId="9" fontId="11" fillId="2" borderId="3" xfId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/>
    </xf>
    <xf numFmtId="9" fontId="11" fillId="2" borderId="4" xfId="1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1" fontId="33" fillId="11" borderId="2" xfId="0" applyNumberFormat="1" applyFont="1" applyFill="1" applyBorder="1" applyAlignment="1">
      <alignment vertical="center"/>
    </xf>
    <xf numFmtId="1" fontId="33" fillId="11" borderId="2" xfId="0" applyNumberFormat="1" applyFont="1" applyFill="1" applyBorder="1"/>
    <xf numFmtId="164" fontId="6" fillId="2" borderId="2" xfId="1" applyNumberFormat="1" applyFont="1" applyFill="1" applyBorder="1" applyAlignment="1">
      <alignment horizontal="center" vertical="center"/>
    </xf>
    <xf numFmtId="164" fontId="11" fillId="2" borderId="4" xfId="1" applyNumberFormat="1" applyFont="1" applyFill="1" applyBorder="1" applyAlignment="1">
      <alignment horizontal="center" vertical="center"/>
    </xf>
    <xf numFmtId="164" fontId="11" fillId="2" borderId="3" xfId="1" applyNumberFormat="1" applyFont="1" applyFill="1" applyBorder="1" applyAlignment="1">
      <alignment horizontal="center" vertical="center"/>
    </xf>
    <xf numFmtId="0" fontId="15" fillId="12" borderId="0" xfId="0" applyFont="1" applyFill="1" applyAlignment="1">
      <alignment horizontal="center" vertical="center"/>
    </xf>
    <xf numFmtId="165" fontId="18" fillId="2" borderId="0" xfId="0" applyNumberFormat="1" applyFont="1" applyFill="1" applyAlignment="1">
      <alignment horizontal="center" vertical="center"/>
    </xf>
    <xf numFmtId="164" fontId="18" fillId="2" borderId="0" xfId="1" applyNumberFormat="1" applyFont="1" applyFill="1" applyAlignment="1">
      <alignment horizontal="center" vertical="center"/>
    </xf>
    <xf numFmtId="164" fontId="18" fillId="2" borderId="0" xfId="0" applyNumberFormat="1" applyFont="1" applyFill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164" fontId="18" fillId="2" borderId="0" xfId="1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center" vertical="top"/>
    </xf>
    <xf numFmtId="165" fontId="18" fillId="2" borderId="5" xfId="0" applyNumberFormat="1" applyFont="1" applyFill="1" applyBorder="1" applyAlignment="1">
      <alignment horizontal="center" vertical="center"/>
    </xf>
    <xf numFmtId="0" fontId="5" fillId="2" borderId="0" xfId="0" applyFont="1" applyFill="1"/>
    <xf numFmtId="1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1" fillId="2" borderId="4" xfId="0" applyFont="1" applyFill="1" applyBorder="1" applyAlignment="1">
      <alignment horizontal="left" vertical="center" wrapText="1"/>
    </xf>
    <xf numFmtId="1" fontId="18" fillId="2" borderId="5" xfId="0" applyNumberFormat="1" applyFont="1" applyFill="1" applyBorder="1" applyAlignment="1">
      <alignment horizontal="center" vertical="center"/>
    </xf>
    <xf numFmtId="1" fontId="18" fillId="2" borderId="6" xfId="0" applyNumberFormat="1" applyFont="1" applyFill="1" applyBorder="1" applyAlignment="1">
      <alignment horizontal="center" vertical="center"/>
    </xf>
    <xf numFmtId="9" fontId="18" fillId="2" borderId="2" xfId="1" applyFont="1" applyFill="1" applyBorder="1" applyAlignment="1">
      <alignment horizontal="center" vertical="center"/>
    </xf>
    <xf numFmtId="9" fontId="18" fillId="2" borderId="0" xfId="1" applyFont="1" applyFill="1" applyBorder="1" applyAlignment="1">
      <alignment horizontal="center" vertical="center"/>
    </xf>
    <xf numFmtId="1" fontId="18" fillId="2" borderId="0" xfId="1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9" fontId="18" fillId="2" borderId="3" xfId="1" applyFont="1" applyFill="1" applyBorder="1" applyAlignment="1">
      <alignment horizontal="center" vertical="center"/>
    </xf>
    <xf numFmtId="9" fontId="0" fillId="2" borderId="2" xfId="1" applyFont="1" applyFill="1" applyBorder="1" applyAlignment="1">
      <alignment horizontal="center" vertical="center"/>
    </xf>
    <xf numFmtId="1" fontId="17" fillId="2" borderId="11" xfId="0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9" fontId="17" fillId="2" borderId="0" xfId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left" vertical="center" wrapText="1"/>
    </xf>
    <xf numFmtId="1" fontId="6" fillId="2" borderId="2" xfId="0" applyNumberFormat="1" applyFont="1" applyFill="1" applyBorder="1" applyAlignment="1">
      <alignment horizontal="left" vertical="center"/>
    </xf>
    <xf numFmtId="1" fontId="6" fillId="2" borderId="4" xfId="0" applyNumberFormat="1" applyFont="1" applyFill="1" applyBorder="1" applyAlignment="1">
      <alignment horizontal="left" vertical="center" wrapText="1"/>
    </xf>
    <xf numFmtId="9" fontId="4" fillId="2" borderId="2" xfId="1" applyFont="1" applyFill="1" applyBorder="1" applyAlignment="1">
      <alignment horizontal="center" vertical="center"/>
    </xf>
    <xf numFmtId="164" fontId="17" fillId="2" borderId="2" xfId="1" applyNumberFormat="1" applyFont="1" applyFill="1" applyBorder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164" fontId="0" fillId="2" borderId="4" xfId="1" applyNumberFormat="1" applyFont="1" applyFill="1" applyBorder="1" applyAlignment="1">
      <alignment horizontal="center" vertical="center"/>
    </xf>
    <xf numFmtId="0" fontId="15" fillId="12" borderId="2" xfId="0" applyFont="1" applyFill="1" applyBorder="1" applyAlignment="1">
      <alignment horizontal="center" vertical="center"/>
    </xf>
    <xf numFmtId="0" fontId="15" fillId="12" borderId="5" xfId="0" applyFont="1" applyFill="1" applyBorder="1" applyAlignment="1">
      <alignment horizontal="center" vertical="center"/>
    </xf>
    <xf numFmtId="1" fontId="37" fillId="2" borderId="6" xfId="0" applyNumberFormat="1" applyFont="1" applyFill="1" applyBorder="1" applyAlignment="1">
      <alignment horizontal="center" vertical="center"/>
    </xf>
    <xf numFmtId="165" fontId="18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top"/>
    </xf>
    <xf numFmtId="0" fontId="14" fillId="2" borderId="0" xfId="0" applyFont="1" applyFill="1" applyAlignment="1">
      <alignment horizontal="left" vertical="center"/>
    </xf>
    <xf numFmtId="1" fontId="22" fillId="0" borderId="0" xfId="0" applyNumberFormat="1" applyFont="1" applyAlignment="1">
      <alignment vertical="center" wrapText="1"/>
    </xf>
    <xf numFmtId="0" fontId="15" fillId="8" borderId="2" xfId="0" applyFont="1" applyFill="1" applyBorder="1" applyAlignment="1">
      <alignment horizontal="center" vertical="center"/>
    </xf>
    <xf numFmtId="1" fontId="17" fillId="2" borderId="5" xfId="0" applyNumberFormat="1" applyFont="1" applyFill="1" applyBorder="1" applyAlignment="1">
      <alignment horizontal="center" vertical="center"/>
    </xf>
    <xf numFmtId="164" fontId="0" fillId="2" borderId="2" xfId="1" applyNumberFormat="1" applyFont="1" applyFill="1" applyBorder="1" applyAlignment="1">
      <alignment horizontal="center" vertical="center"/>
    </xf>
    <xf numFmtId="9" fontId="6" fillId="2" borderId="3" xfId="1" applyFont="1" applyFill="1" applyBorder="1" applyAlignment="1">
      <alignment horizontal="center" vertical="center"/>
    </xf>
    <xf numFmtId="164" fontId="17" fillId="2" borderId="9" xfId="1" applyNumberFormat="1" applyFont="1" applyFill="1" applyBorder="1" applyAlignment="1">
      <alignment horizontal="center" vertical="center"/>
    </xf>
    <xf numFmtId="9" fontId="6" fillId="2" borderId="4" xfId="1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vertical="center" wrapText="1"/>
    </xf>
    <xf numFmtId="0" fontId="15" fillId="7" borderId="2" xfId="0" applyFont="1" applyFill="1" applyBorder="1" applyAlignment="1">
      <alignment horizontal="center" vertical="center"/>
    </xf>
    <xf numFmtId="1" fontId="33" fillId="11" borderId="4" xfId="0" applyNumberFormat="1" applyFont="1" applyFill="1" applyBorder="1"/>
    <xf numFmtId="164" fontId="6" fillId="2" borderId="4" xfId="1" applyNumberFormat="1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35" fillId="12" borderId="2" xfId="0" applyFont="1" applyFill="1" applyBorder="1" applyAlignment="1">
      <alignment vertical="center" wrapText="1"/>
    </xf>
    <xf numFmtId="0" fontId="35" fillId="8" borderId="2" xfId="0" applyFont="1" applyFill="1" applyBorder="1" applyAlignment="1">
      <alignment vertical="center" wrapText="1"/>
    </xf>
    <xf numFmtId="1" fontId="21" fillId="0" borderId="0" xfId="0" applyNumberFormat="1" applyFont="1" applyAlignment="1">
      <alignment horizontal="left" vertical="center"/>
    </xf>
    <xf numFmtId="1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165" fontId="18" fillId="2" borderId="0" xfId="1" applyNumberFormat="1" applyFont="1" applyFill="1" applyBorder="1" applyAlignment="1">
      <alignment horizontal="center" vertical="center"/>
    </xf>
    <xf numFmtId="165" fontId="21" fillId="0" borderId="0" xfId="0" applyNumberFormat="1" applyFont="1"/>
    <xf numFmtId="10" fontId="6" fillId="2" borderId="2" xfId="1" applyNumberFormat="1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vertical="center" wrapText="1"/>
    </xf>
    <xf numFmtId="165" fontId="18" fillId="2" borderId="6" xfId="0" applyNumberFormat="1" applyFont="1" applyFill="1" applyBorder="1" applyAlignment="1">
      <alignment horizontal="center" vertical="center"/>
    </xf>
    <xf numFmtId="164" fontId="18" fillId="2" borderId="2" xfId="1" applyNumberFormat="1" applyFont="1" applyFill="1" applyBorder="1" applyAlignment="1">
      <alignment horizontal="center" vertical="center"/>
    </xf>
    <xf numFmtId="164" fontId="18" fillId="2" borderId="4" xfId="1" applyNumberFormat="1" applyFont="1" applyFill="1" applyBorder="1" applyAlignment="1">
      <alignment horizontal="center" vertical="center"/>
    </xf>
    <xf numFmtId="165" fontId="17" fillId="2" borderId="0" xfId="0" applyNumberFormat="1" applyFont="1" applyFill="1" applyAlignment="1">
      <alignment horizontal="center" vertical="center"/>
    </xf>
    <xf numFmtId="1" fontId="41" fillId="10" borderId="0" xfId="0" applyNumberFormat="1" applyFont="1" applyFill="1" applyAlignment="1">
      <alignment horizontal="center" vertical="center"/>
    </xf>
    <xf numFmtId="1" fontId="42" fillId="10" borderId="0" xfId="0" applyNumberFormat="1" applyFont="1" applyFill="1" applyAlignment="1">
      <alignment horizontal="center" vertical="center"/>
    </xf>
    <xf numFmtId="1" fontId="6" fillId="2" borderId="2" xfId="0" applyNumberFormat="1" applyFont="1" applyFill="1" applyBorder="1" applyAlignment="1">
      <alignment vertical="center"/>
    </xf>
    <xf numFmtId="1" fontId="18" fillId="2" borderId="3" xfId="0" applyNumberFormat="1" applyFont="1" applyFill="1" applyBorder="1" applyAlignment="1">
      <alignment horizontal="center" vertical="center"/>
    </xf>
    <xf numFmtId="1" fontId="17" fillId="2" borderId="10" xfId="0" applyNumberFormat="1" applyFont="1" applyFill="1" applyBorder="1" applyAlignment="1">
      <alignment horizontal="center" vertical="center"/>
    </xf>
    <xf numFmtId="1" fontId="17" fillId="2" borderId="3" xfId="0" applyNumberFormat="1" applyFont="1" applyFill="1" applyBorder="1" applyAlignment="1">
      <alignment horizontal="center" vertical="center"/>
    </xf>
    <xf numFmtId="9" fontId="0" fillId="2" borderId="0" xfId="1" applyFont="1" applyFill="1" applyBorder="1" applyAlignment="1">
      <alignment horizontal="center" vertical="center"/>
    </xf>
    <xf numFmtId="10" fontId="18" fillId="2" borderId="2" xfId="1" applyNumberFormat="1" applyFont="1" applyFill="1" applyBorder="1" applyAlignment="1">
      <alignment horizontal="center" vertical="center"/>
    </xf>
    <xf numFmtId="9" fontId="18" fillId="2" borderId="4" xfId="1" applyFont="1" applyFill="1" applyBorder="1" applyAlignment="1">
      <alignment horizontal="center" vertical="center"/>
    </xf>
    <xf numFmtId="9" fontId="17" fillId="2" borderId="8" xfId="1" applyFont="1" applyFill="1" applyBorder="1" applyAlignment="1">
      <alignment horizontal="center" vertical="center"/>
    </xf>
    <xf numFmtId="9" fontId="18" fillId="2" borderId="0" xfId="1" applyFont="1" applyFill="1" applyAlignment="1">
      <alignment horizontal="center" vertical="center"/>
    </xf>
    <xf numFmtId="9" fontId="18" fillId="2" borderId="0" xfId="0" applyNumberFormat="1" applyFont="1" applyFill="1" applyAlignment="1">
      <alignment horizontal="center" vertical="center"/>
    </xf>
    <xf numFmtId="166" fontId="6" fillId="2" borderId="2" xfId="1" applyNumberFormat="1" applyFont="1" applyFill="1" applyBorder="1" applyAlignment="1">
      <alignment horizontal="center" vertical="center"/>
    </xf>
    <xf numFmtId="10" fontId="6" fillId="2" borderId="4" xfId="1" applyNumberFormat="1" applyFont="1" applyFill="1" applyBorder="1" applyAlignment="1">
      <alignment horizontal="center" vertical="center"/>
    </xf>
    <xf numFmtId="10" fontId="11" fillId="2" borderId="4" xfId="1" applyNumberFormat="1" applyFont="1" applyFill="1" applyBorder="1" applyAlignment="1">
      <alignment horizontal="center" vertical="center"/>
    </xf>
    <xf numFmtId="9" fontId="4" fillId="2" borderId="9" xfId="0" applyNumberFormat="1" applyFont="1" applyFill="1" applyBorder="1" applyAlignment="1">
      <alignment horizontal="center" vertical="center"/>
    </xf>
    <xf numFmtId="165" fontId="15" fillId="0" borderId="0" xfId="0" applyNumberFormat="1" applyFont="1"/>
    <xf numFmtId="0" fontId="15" fillId="0" borderId="0" xfId="0" applyFont="1"/>
    <xf numFmtId="1" fontId="21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9" fontId="22" fillId="0" borderId="0" xfId="1" applyFont="1"/>
    <xf numFmtId="164" fontId="0" fillId="2" borderId="0" xfId="1" applyNumberFormat="1" applyFont="1" applyFill="1" applyBorder="1" applyAlignment="1">
      <alignment horizontal="center" vertical="center"/>
    </xf>
    <xf numFmtId="1" fontId="0" fillId="2" borderId="0" xfId="1" applyNumberFormat="1" applyFont="1" applyFill="1" applyBorder="1" applyAlignment="1">
      <alignment horizontal="center" vertical="center"/>
    </xf>
    <xf numFmtId="1" fontId="11" fillId="2" borderId="0" xfId="1" applyNumberFormat="1" applyFont="1" applyFill="1" applyBorder="1" applyAlignment="1">
      <alignment horizontal="center" vertical="center"/>
    </xf>
    <xf numFmtId="1" fontId="18" fillId="2" borderId="0" xfId="0" applyNumberFormat="1" applyFont="1" applyFill="1" applyAlignment="1">
      <alignment vertical="center"/>
    </xf>
    <xf numFmtId="9" fontId="0" fillId="2" borderId="0" xfId="1" applyFont="1" applyFill="1" applyAlignment="1">
      <alignment horizontal="center" vertical="center"/>
    </xf>
    <xf numFmtId="10" fontId="11" fillId="2" borderId="0" xfId="1" applyNumberFormat="1" applyFont="1" applyFill="1" applyBorder="1" applyAlignment="1">
      <alignment horizontal="center" vertical="center"/>
    </xf>
    <xf numFmtId="1" fontId="32" fillId="2" borderId="2" xfId="0" applyNumberFormat="1" applyFont="1" applyFill="1" applyBorder="1" applyAlignment="1">
      <alignment horizontal="left" vertical="center"/>
    </xf>
    <xf numFmtId="1" fontId="4" fillId="2" borderId="0" xfId="0" applyNumberFormat="1" applyFont="1" applyFill="1" applyAlignment="1">
      <alignment horizontal="center" vertical="center"/>
    </xf>
    <xf numFmtId="9" fontId="4" fillId="2" borderId="0" xfId="0" applyNumberFormat="1" applyFont="1" applyFill="1" applyAlignment="1">
      <alignment horizontal="center" vertical="center"/>
    </xf>
    <xf numFmtId="9" fontId="17" fillId="2" borderId="4" xfId="1" applyFont="1" applyFill="1" applyBorder="1" applyAlignment="1">
      <alignment horizontal="center" vertical="center"/>
    </xf>
    <xf numFmtId="1" fontId="21" fillId="0" borderId="0" xfId="0" applyNumberFormat="1" applyFont="1" applyAlignment="1">
      <alignment horizontal="right" vertical="center"/>
    </xf>
    <xf numFmtId="1" fontId="21" fillId="2" borderId="0" xfId="0" applyNumberFormat="1" applyFont="1" applyFill="1"/>
    <xf numFmtId="0" fontId="17" fillId="2" borderId="0" xfId="0" applyFont="1" applyFill="1"/>
    <xf numFmtId="1" fontId="18" fillId="0" borderId="0" xfId="0" applyNumberFormat="1" applyFont="1"/>
    <xf numFmtId="0" fontId="47" fillId="2" borderId="0" xfId="0" applyFont="1" applyFill="1" applyAlignment="1">
      <alignment horizontal="center"/>
    </xf>
    <xf numFmtId="1" fontId="22" fillId="2" borderId="0" xfId="0" applyNumberFormat="1" applyFont="1" applyFill="1"/>
    <xf numFmtId="1" fontId="19" fillId="2" borderId="0" xfId="0" applyNumberFormat="1" applyFont="1" applyFill="1" applyAlignment="1">
      <alignment horizontal="center" vertical="center"/>
    </xf>
    <xf numFmtId="1" fontId="48" fillId="2" borderId="0" xfId="0" applyNumberFormat="1" applyFont="1" applyFill="1" applyAlignment="1">
      <alignment vertical="center"/>
    </xf>
    <xf numFmtId="1" fontId="23" fillId="2" borderId="0" xfId="0" applyNumberFormat="1" applyFont="1" applyFill="1" applyAlignment="1">
      <alignment vertical="center"/>
    </xf>
    <xf numFmtId="1" fontId="23" fillId="2" borderId="0" xfId="0" applyNumberFormat="1" applyFont="1" applyFill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1" fontId="21" fillId="2" borderId="0" xfId="0" applyNumberFormat="1" applyFont="1" applyFill="1" applyAlignment="1">
      <alignment horizontal="center" vertical="center"/>
    </xf>
    <xf numFmtId="1" fontId="22" fillId="2" borderId="0" xfId="0" applyNumberFormat="1" applyFont="1" applyFill="1" applyAlignment="1">
      <alignment horizontal="left" vertical="center"/>
    </xf>
    <xf numFmtId="165" fontId="22" fillId="2" borderId="0" xfId="0" applyNumberFormat="1" applyFont="1" applyFill="1"/>
    <xf numFmtId="9" fontId="15" fillId="0" borderId="0" xfId="1" applyFont="1"/>
    <xf numFmtId="1" fontId="51" fillId="0" borderId="0" xfId="0" applyNumberFormat="1" applyFont="1" applyAlignment="1">
      <alignment horizontal="left" vertical="center"/>
    </xf>
    <xf numFmtId="165" fontId="51" fillId="0" borderId="0" xfId="0" applyNumberFormat="1" applyFont="1"/>
    <xf numFmtId="0" fontId="51" fillId="0" borderId="0" xfId="0" applyFont="1"/>
    <xf numFmtId="165" fontId="18" fillId="2" borderId="0" xfId="0" applyNumberFormat="1" applyFont="1" applyFill="1"/>
    <xf numFmtId="164" fontId="18" fillId="2" borderId="0" xfId="1" applyNumberFormat="1" applyFont="1" applyFill="1"/>
    <xf numFmtId="0" fontId="21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/>
    <xf numFmtId="0" fontId="21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0" fontId="30" fillId="2" borderId="0" xfId="0" applyFont="1" applyFill="1" applyAlignment="1">
      <alignment vertical="center"/>
    </xf>
    <xf numFmtId="0" fontId="30" fillId="2" borderId="0" xfId="0" applyFont="1" applyFill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1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vertical="center"/>
    </xf>
    <xf numFmtId="167" fontId="21" fillId="0" borderId="0" xfId="0" applyNumberFormat="1" applyFont="1"/>
    <xf numFmtId="168" fontId="21" fillId="0" borderId="0" xfId="0" applyNumberFormat="1" applyFont="1"/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1" fontId="17" fillId="2" borderId="6" xfId="0" applyNumberFormat="1" applyFont="1" applyFill="1" applyBorder="1" applyAlignment="1">
      <alignment horizontal="center" vertical="center"/>
    </xf>
    <xf numFmtId="9" fontId="4" fillId="2" borderId="9" xfId="1" applyFont="1" applyFill="1" applyBorder="1" applyAlignment="1">
      <alignment horizontal="center" vertical="center"/>
    </xf>
    <xf numFmtId="1" fontId="18" fillId="2" borderId="6" xfId="1" applyNumberFormat="1" applyFont="1" applyFill="1" applyBorder="1" applyAlignment="1">
      <alignment horizontal="center" vertical="center"/>
    </xf>
    <xf numFmtId="165" fontId="18" fillId="2" borderId="6" xfId="1" applyNumberFormat="1" applyFont="1" applyFill="1" applyBorder="1" applyAlignment="1">
      <alignment horizontal="center" vertical="center"/>
    </xf>
    <xf numFmtId="1" fontId="17" fillId="2" borderId="6" xfId="1" applyNumberFormat="1" applyFont="1" applyFill="1" applyBorder="1" applyAlignment="1">
      <alignment horizontal="center" vertical="center"/>
    </xf>
    <xf numFmtId="166" fontId="18" fillId="2" borderId="2" xfId="1" applyNumberFormat="1" applyFont="1" applyFill="1" applyBorder="1" applyAlignment="1">
      <alignment horizontal="center" vertical="center"/>
    </xf>
    <xf numFmtId="164" fontId="17" fillId="2" borderId="3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" fontId="4" fillId="2" borderId="0" xfId="0" applyNumberFormat="1" applyFont="1" applyFill="1" applyAlignment="1">
      <alignment horizontal="center"/>
    </xf>
    <xf numFmtId="0" fontId="27" fillId="9" borderId="0" xfId="0" applyFont="1" applyFill="1" applyAlignment="1">
      <alignment vertical="center"/>
    </xf>
    <xf numFmtId="0" fontId="28" fillId="9" borderId="0" xfId="0" applyFont="1" applyFill="1" applyAlignment="1">
      <alignment horizontal="center" vertical="center"/>
    </xf>
    <xf numFmtId="0" fontId="28" fillId="9" borderId="0" xfId="0" applyFont="1" applyFill="1" applyAlignment="1">
      <alignment vertical="center"/>
    </xf>
    <xf numFmtId="1" fontId="51" fillId="0" borderId="0" xfId="0" applyNumberFormat="1" applyFont="1" applyAlignment="1">
      <alignment horizontal="center" vertical="center"/>
    </xf>
    <xf numFmtId="1" fontId="51" fillId="0" borderId="0" xfId="0" applyNumberFormat="1" applyFont="1"/>
    <xf numFmtId="1" fontId="22" fillId="0" borderId="0" xfId="0" applyNumberFormat="1" applyFont="1" applyAlignment="1">
      <alignment vertical="center"/>
    </xf>
    <xf numFmtId="165" fontId="21" fillId="0" borderId="0" xfId="0" applyNumberFormat="1" applyFont="1" applyAlignment="1">
      <alignment vertical="center"/>
    </xf>
    <xf numFmtId="0" fontId="51" fillId="0" borderId="0" xfId="0" applyFont="1" applyAlignment="1">
      <alignment vertical="center"/>
    </xf>
    <xf numFmtId="1" fontId="51" fillId="0" borderId="0" xfId="0" applyNumberFormat="1" applyFont="1" applyAlignment="1">
      <alignment vertical="center"/>
    </xf>
    <xf numFmtId="1" fontId="22" fillId="2" borderId="0" xfId="0" applyNumberFormat="1" applyFont="1" applyFill="1" applyAlignment="1">
      <alignment vertical="center"/>
    </xf>
    <xf numFmtId="0" fontId="47" fillId="2" borderId="0" xfId="0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7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1" fontId="2" fillId="2" borderId="4" xfId="0" applyNumberFormat="1" applyFont="1" applyFill="1" applyBorder="1" applyAlignment="1">
      <alignment horizontal="left" vertical="center" wrapText="1"/>
    </xf>
    <xf numFmtId="0" fontId="35" fillId="6" borderId="2" xfId="0" applyFont="1" applyFill="1" applyBorder="1" applyAlignment="1">
      <alignment vertical="center" wrapText="1"/>
    </xf>
    <xf numFmtId="10" fontId="18" fillId="2" borderId="0" xfId="1" applyNumberFormat="1" applyFont="1" applyFill="1" applyBorder="1" applyAlignment="1">
      <alignment horizontal="center" vertical="center"/>
    </xf>
    <xf numFmtId="0" fontId="23" fillId="0" borderId="0" xfId="0" applyFont="1"/>
    <xf numFmtId="9" fontId="57" fillId="0" borderId="0" xfId="1" applyFont="1"/>
    <xf numFmtId="9" fontId="51" fillId="0" borderId="0" xfId="0" applyNumberFormat="1" applyFont="1"/>
    <xf numFmtId="9" fontId="51" fillId="0" borderId="0" xfId="1" applyFont="1"/>
    <xf numFmtId="164" fontId="0" fillId="2" borderId="0" xfId="1" applyNumberFormat="1" applyFont="1" applyFill="1" applyAlignment="1">
      <alignment horizontal="center" vertical="center"/>
    </xf>
    <xf numFmtId="0" fontId="34" fillId="2" borderId="0" xfId="0" applyFont="1" applyFill="1" applyAlignment="1">
      <alignment vertical="center"/>
    </xf>
    <xf numFmtId="1" fontId="56" fillId="2" borderId="0" xfId="0" applyNumberFormat="1" applyFont="1" applyFill="1" applyAlignment="1">
      <alignment horizontal="center" vertical="center"/>
    </xf>
    <xf numFmtId="1" fontId="34" fillId="2" borderId="0" xfId="0" applyNumberFormat="1" applyFont="1" applyFill="1" applyAlignment="1">
      <alignment horizontal="center" vertical="center"/>
    </xf>
    <xf numFmtId="0" fontId="31" fillId="12" borderId="0" xfId="0" applyFont="1" applyFill="1" applyAlignment="1">
      <alignment vertical="center"/>
    </xf>
    <xf numFmtId="0" fontId="61" fillId="2" borderId="2" xfId="0" applyFont="1" applyFill="1" applyBorder="1" applyAlignment="1">
      <alignment horizontal="left" vertical="center"/>
    </xf>
    <xf numFmtId="166" fontId="61" fillId="2" borderId="2" xfId="1" applyNumberFormat="1" applyFont="1" applyFill="1" applyBorder="1" applyAlignment="1">
      <alignment horizontal="center" vertical="center"/>
    </xf>
    <xf numFmtId="10" fontId="61" fillId="2" borderId="2" xfId="1" applyNumberFormat="1" applyFont="1" applyFill="1" applyBorder="1" applyAlignment="1">
      <alignment horizontal="center" vertical="center"/>
    </xf>
    <xf numFmtId="9" fontId="61" fillId="2" borderId="2" xfId="1" applyFont="1" applyFill="1" applyBorder="1" applyAlignment="1">
      <alignment horizontal="center" vertical="center"/>
    </xf>
    <xf numFmtId="9" fontId="61" fillId="2" borderId="0" xfId="1" applyFont="1" applyFill="1" applyBorder="1" applyAlignment="1">
      <alignment horizontal="center" vertical="center"/>
    </xf>
    <xf numFmtId="164" fontId="61" fillId="2" borderId="2" xfId="1" applyNumberFormat="1" applyFont="1" applyFill="1" applyBorder="1" applyAlignment="1">
      <alignment horizontal="center" vertical="center"/>
    </xf>
    <xf numFmtId="0" fontId="61" fillId="2" borderId="4" xfId="0" applyFont="1" applyFill="1" applyBorder="1" applyAlignment="1">
      <alignment horizontal="left" vertical="center"/>
    </xf>
    <xf numFmtId="10" fontId="61" fillId="2" borderId="4" xfId="1" applyNumberFormat="1" applyFont="1" applyFill="1" applyBorder="1" applyAlignment="1">
      <alignment horizontal="center" vertical="center"/>
    </xf>
    <xf numFmtId="9" fontId="61" fillId="2" borderId="4" xfId="1" applyFont="1" applyFill="1" applyBorder="1" applyAlignment="1">
      <alignment horizontal="center" vertical="center"/>
    </xf>
    <xf numFmtId="9" fontId="61" fillId="2" borderId="3" xfId="1" applyFont="1" applyFill="1" applyBorder="1" applyAlignment="1">
      <alignment horizontal="center" vertical="center"/>
    </xf>
    <xf numFmtId="166" fontId="62" fillId="2" borderId="2" xfId="1" applyNumberFormat="1" applyFont="1" applyFill="1" applyBorder="1" applyAlignment="1">
      <alignment horizontal="center" vertical="center"/>
    </xf>
    <xf numFmtId="9" fontId="62" fillId="2" borderId="2" xfId="1" applyFont="1" applyFill="1" applyBorder="1" applyAlignment="1">
      <alignment horizontal="center" vertical="center"/>
    </xf>
    <xf numFmtId="0" fontId="63" fillId="2" borderId="0" xfId="0" applyFont="1" applyFill="1" applyAlignment="1">
      <alignment horizontal="left" vertical="center"/>
    </xf>
    <xf numFmtId="0" fontId="11" fillId="16" borderId="2" xfId="0" applyFont="1" applyFill="1" applyBorder="1" applyAlignment="1">
      <alignment vertical="center" wrapText="1"/>
    </xf>
    <xf numFmtId="0" fontId="15" fillId="16" borderId="0" xfId="0" applyFont="1" applyFill="1" applyAlignment="1">
      <alignment horizontal="center" vertical="center"/>
    </xf>
    <xf numFmtId="0" fontId="15" fillId="16" borderId="2" xfId="0" applyFont="1" applyFill="1" applyBorder="1" applyAlignment="1">
      <alignment horizontal="center" vertical="center"/>
    </xf>
    <xf numFmtId="0" fontId="31" fillId="16" borderId="0" xfId="0" applyFont="1" applyFill="1" applyAlignment="1">
      <alignment vertical="center"/>
    </xf>
    <xf numFmtId="1" fontId="21" fillId="2" borderId="2" xfId="0" applyNumberFormat="1" applyFont="1" applyFill="1" applyBorder="1" applyAlignment="1">
      <alignment vertical="center"/>
    </xf>
    <xf numFmtId="1" fontId="21" fillId="2" borderId="4" xfId="0" applyNumberFormat="1" applyFont="1" applyFill="1" applyBorder="1" applyAlignment="1">
      <alignment vertical="center"/>
    </xf>
    <xf numFmtId="1" fontId="22" fillId="2" borderId="9" xfId="0" applyNumberFormat="1" applyFont="1" applyFill="1" applyBorder="1" applyAlignment="1">
      <alignment vertical="center"/>
    </xf>
    <xf numFmtId="0" fontId="66" fillId="14" borderId="0" xfId="0" applyFont="1" applyFill="1" applyAlignment="1">
      <alignment vertical="center"/>
    </xf>
    <xf numFmtId="9" fontId="68" fillId="2" borderId="0" xfId="1" applyFont="1" applyFill="1" applyBorder="1" applyAlignment="1">
      <alignment horizontal="center" vertical="center"/>
    </xf>
    <xf numFmtId="0" fontId="25" fillId="15" borderId="0" xfId="0" applyFont="1" applyFill="1" applyAlignment="1">
      <alignment vertical="center" wrapText="1"/>
    </xf>
    <xf numFmtId="0" fontId="26" fillId="15" borderId="0" xfId="0" applyFont="1" applyFill="1" applyAlignment="1">
      <alignment vertical="center"/>
    </xf>
    <xf numFmtId="1" fontId="18" fillId="14" borderId="0" xfId="0" applyNumberFormat="1" applyFont="1" applyFill="1" applyAlignment="1">
      <alignment vertical="center"/>
    </xf>
    <xf numFmtId="1" fontId="17" fillId="14" borderId="0" xfId="0" applyNumberFormat="1" applyFont="1" applyFill="1" applyAlignment="1">
      <alignment horizontal="center" vertical="center"/>
    </xf>
    <xf numFmtId="1" fontId="17" fillId="14" borderId="0" xfId="0" applyNumberFormat="1" applyFont="1" applyFill="1" applyAlignment="1">
      <alignment vertical="center"/>
    </xf>
    <xf numFmtId="0" fontId="46" fillId="14" borderId="0" xfId="0" applyFont="1" applyFill="1" applyAlignment="1">
      <alignment vertical="center"/>
    </xf>
    <xf numFmtId="1" fontId="23" fillId="2" borderId="0" xfId="0" applyNumberFormat="1" applyFont="1" applyFill="1" applyAlignment="1">
      <alignment horizontal="left" vertical="center"/>
    </xf>
    <xf numFmtId="0" fontId="51" fillId="2" borderId="0" xfId="0" applyFont="1" applyFill="1"/>
    <xf numFmtId="1" fontId="60" fillId="2" borderId="0" xfId="0" applyNumberFormat="1" applyFont="1" applyFill="1" applyAlignment="1">
      <alignment vertical="center"/>
    </xf>
    <xf numFmtId="0" fontId="23" fillId="2" borderId="0" xfId="0" applyFont="1" applyFill="1"/>
    <xf numFmtId="0" fontId="23" fillId="2" borderId="0" xfId="0" applyFont="1" applyFill="1" applyAlignment="1">
      <alignment horizontal="left"/>
    </xf>
    <xf numFmtId="1" fontId="23" fillId="0" borderId="0" xfId="0" applyNumberFormat="1" applyFont="1" applyAlignment="1">
      <alignment vertical="center"/>
    </xf>
    <xf numFmtId="1" fontId="59" fillId="2" borderId="0" xfId="0" applyNumberFormat="1" applyFont="1" applyFill="1" applyAlignment="1">
      <alignment vertical="center"/>
    </xf>
    <xf numFmtId="0" fontId="58" fillId="2" borderId="0" xfId="0" applyFont="1" applyFill="1"/>
    <xf numFmtId="0" fontId="58" fillId="2" borderId="1" xfId="0" applyFont="1" applyFill="1" applyBorder="1"/>
    <xf numFmtId="0" fontId="58" fillId="2" borderId="1" xfId="0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0" fontId="58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58" fillId="2" borderId="0" xfId="0" applyFont="1" applyFill="1" applyAlignment="1">
      <alignment vertical="center"/>
    </xf>
    <xf numFmtId="10" fontId="0" fillId="2" borderId="4" xfId="1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/>
    </xf>
    <xf numFmtId="1" fontId="1" fillId="2" borderId="4" xfId="0" applyNumberFormat="1" applyFont="1" applyFill="1" applyBorder="1" applyAlignment="1">
      <alignment horizontal="left" vertical="center" wrapText="1"/>
    </xf>
    <xf numFmtId="1" fontId="52" fillId="17" borderId="0" xfId="0" applyNumberFormat="1" applyFont="1" applyFill="1" applyAlignment="1">
      <alignment vertical="center"/>
    </xf>
    <xf numFmtId="0" fontId="52" fillId="17" borderId="2" xfId="0" applyFont="1" applyFill="1" applyBorder="1" applyAlignment="1">
      <alignment vertical="center"/>
    </xf>
    <xf numFmtId="165" fontId="52" fillId="17" borderId="5" xfId="0" applyNumberFormat="1" applyFont="1" applyFill="1" applyBorder="1" applyAlignment="1">
      <alignment vertical="center"/>
    </xf>
    <xf numFmtId="164" fontId="52" fillId="17" borderId="0" xfId="0" applyNumberFormat="1" applyFont="1" applyFill="1" applyAlignment="1">
      <alignment vertical="center"/>
    </xf>
    <xf numFmtId="49" fontId="72" fillId="17" borderId="0" xfId="0" applyNumberFormat="1" applyFont="1" applyFill="1" applyAlignment="1">
      <alignment horizontal="left" vertical="center" wrapText="1"/>
    </xf>
    <xf numFmtId="49" fontId="72" fillId="17" borderId="4" xfId="0" applyNumberFormat="1" applyFont="1" applyFill="1" applyBorder="1" applyAlignment="1">
      <alignment horizontal="left" vertical="center" wrapText="1"/>
    </xf>
    <xf numFmtId="0" fontId="73" fillId="17" borderId="2" xfId="0" applyFont="1" applyFill="1" applyBorder="1" applyAlignment="1">
      <alignment horizontal="left" vertical="center" wrapText="1"/>
    </xf>
    <xf numFmtId="1" fontId="46" fillId="17" borderId="5" xfId="0" applyNumberFormat="1" applyFont="1" applyFill="1" applyBorder="1" applyAlignment="1">
      <alignment horizontal="center" vertical="center"/>
    </xf>
    <xf numFmtId="9" fontId="46" fillId="17" borderId="0" xfId="1" applyFont="1" applyFill="1" applyBorder="1" applyAlignment="1">
      <alignment horizontal="center" vertical="center"/>
    </xf>
    <xf numFmtId="1" fontId="46" fillId="17" borderId="6" xfId="0" applyNumberFormat="1" applyFont="1" applyFill="1" applyBorder="1" applyAlignment="1">
      <alignment horizontal="center" vertical="center"/>
    </xf>
    <xf numFmtId="0" fontId="73" fillId="18" borderId="4" xfId="0" applyFont="1" applyFill="1" applyBorder="1" applyAlignment="1">
      <alignment horizontal="left" vertical="center" wrapText="1"/>
    </xf>
    <xf numFmtId="0" fontId="73" fillId="19" borderId="2" xfId="0" applyFont="1" applyFill="1" applyBorder="1" applyAlignment="1">
      <alignment horizontal="left" vertical="center" wrapText="1"/>
    </xf>
    <xf numFmtId="1" fontId="46" fillId="18" borderId="6" xfId="0" applyNumberFormat="1" applyFont="1" applyFill="1" applyBorder="1" applyAlignment="1">
      <alignment horizontal="center" vertical="center"/>
    </xf>
    <xf numFmtId="1" fontId="46" fillId="18" borderId="6" xfId="1" applyNumberFormat="1" applyFont="1" applyFill="1" applyBorder="1" applyAlignment="1">
      <alignment horizontal="center" vertical="center"/>
    </xf>
    <xf numFmtId="164" fontId="46" fillId="18" borderId="4" xfId="1" applyNumberFormat="1" applyFont="1" applyFill="1" applyBorder="1" applyAlignment="1">
      <alignment horizontal="center" vertical="center"/>
    </xf>
    <xf numFmtId="9" fontId="46" fillId="18" borderId="3" xfId="1" applyFont="1" applyFill="1" applyBorder="1" applyAlignment="1">
      <alignment horizontal="center" vertical="center"/>
    </xf>
    <xf numFmtId="1" fontId="46" fillId="19" borderId="6" xfId="0" applyNumberFormat="1" applyFont="1" applyFill="1" applyBorder="1" applyAlignment="1">
      <alignment horizontal="center" vertical="center"/>
    </xf>
    <xf numFmtId="9" fontId="46" fillId="19" borderId="9" xfId="1" applyFont="1" applyFill="1" applyBorder="1" applyAlignment="1">
      <alignment horizontal="center" vertical="center"/>
    </xf>
    <xf numFmtId="1" fontId="46" fillId="19" borderId="6" xfId="1" applyNumberFormat="1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 vertical="center"/>
    </xf>
    <xf numFmtId="0" fontId="7" fillId="18" borderId="0" xfId="0" applyFont="1" applyFill="1" applyAlignment="1">
      <alignment vertical="center"/>
    </xf>
    <xf numFmtId="0" fontId="7" fillId="18" borderId="0" xfId="0" applyFont="1" applyFill="1" applyAlignment="1">
      <alignment horizontal="center" vertical="center"/>
    </xf>
    <xf numFmtId="0" fontId="35" fillId="20" borderId="2" xfId="0" applyFont="1" applyFill="1" applyBorder="1" applyAlignment="1">
      <alignment vertical="center" wrapText="1"/>
    </xf>
    <xf numFmtId="0" fontId="15" fillId="20" borderId="0" xfId="0" applyFont="1" applyFill="1" applyAlignment="1">
      <alignment horizontal="center" vertical="center"/>
    </xf>
    <xf numFmtId="0" fontId="15" fillId="20" borderId="2" xfId="0" applyFont="1" applyFill="1" applyBorder="1" applyAlignment="1">
      <alignment horizontal="center" vertical="center"/>
    </xf>
    <xf numFmtId="0" fontId="31" fillId="20" borderId="0" xfId="0" applyFont="1" applyFill="1" applyAlignment="1">
      <alignment vertical="center"/>
    </xf>
    <xf numFmtId="0" fontId="13" fillId="0" borderId="0" xfId="0" applyFont="1" applyAlignment="1">
      <alignment horizontal="left" vertical="center"/>
    </xf>
    <xf numFmtId="9" fontId="21" fillId="21" borderId="0" xfId="1" applyFont="1" applyFill="1" applyAlignment="1">
      <alignment horizontal="center" vertical="center"/>
    </xf>
    <xf numFmtId="0" fontId="28" fillId="21" borderId="0" xfId="0" applyFont="1" applyFill="1" applyAlignment="1">
      <alignment vertical="center"/>
    </xf>
    <xf numFmtId="0" fontId="66" fillId="21" borderId="0" xfId="0" applyFont="1" applyFill="1" applyAlignment="1">
      <alignment horizontal="left" vertical="center"/>
    </xf>
    <xf numFmtId="0" fontId="21" fillId="23" borderId="0" xfId="0" applyFont="1" applyFill="1" applyAlignment="1">
      <alignment horizontal="center" vertical="center"/>
    </xf>
    <xf numFmtId="165" fontId="28" fillId="23" borderId="0" xfId="0" applyNumberFormat="1" applyFont="1" applyFill="1" applyAlignment="1">
      <alignment horizontal="center" vertical="center"/>
    </xf>
    <xf numFmtId="165" fontId="28" fillId="23" borderId="0" xfId="0" applyNumberFormat="1" applyFont="1" applyFill="1" applyAlignment="1">
      <alignment vertical="center"/>
    </xf>
    <xf numFmtId="1" fontId="28" fillId="23" borderId="0" xfId="0" applyNumberFormat="1" applyFont="1" applyFill="1" applyAlignment="1">
      <alignment vertical="center"/>
    </xf>
    <xf numFmtId="0" fontId="28" fillId="23" borderId="0" xfId="0" applyFont="1" applyFill="1" applyAlignment="1">
      <alignment vertical="center"/>
    </xf>
    <xf numFmtId="0" fontId="66" fillId="23" borderId="0" xfId="0" applyFont="1" applyFill="1" applyAlignment="1">
      <alignment horizontal="left" vertical="center" wrapText="1"/>
    </xf>
    <xf numFmtId="0" fontId="50" fillId="23" borderId="0" xfId="0" applyFont="1" applyFill="1" applyAlignment="1">
      <alignment horizontal="center" vertical="center"/>
    </xf>
    <xf numFmtId="0" fontId="26" fillId="23" borderId="0" xfId="0" applyFont="1" applyFill="1" applyAlignment="1">
      <alignment vertical="center"/>
    </xf>
    <xf numFmtId="0" fontId="66" fillId="24" borderId="0" xfId="0" applyFont="1" applyFill="1" applyAlignment="1">
      <alignment horizontal="left" vertical="center"/>
    </xf>
    <xf numFmtId="0" fontId="50" fillId="24" borderId="0" xfId="0" applyFont="1" applyFill="1" applyAlignment="1">
      <alignment horizontal="center" vertical="center"/>
    </xf>
    <xf numFmtId="165" fontId="26" fillId="24" borderId="0" xfId="0" applyNumberFormat="1" applyFont="1" applyFill="1" applyAlignment="1">
      <alignment horizontal="center" vertical="center"/>
    </xf>
    <xf numFmtId="165" fontId="26" fillId="24" borderId="0" xfId="0" applyNumberFormat="1" applyFont="1" applyFill="1" applyAlignment="1">
      <alignment vertical="center"/>
    </xf>
    <xf numFmtId="1" fontId="26" fillId="24" borderId="0" xfId="0" applyNumberFormat="1" applyFont="1" applyFill="1" applyAlignment="1">
      <alignment vertical="center"/>
    </xf>
    <xf numFmtId="0" fontId="26" fillId="24" borderId="0" xfId="0" applyFont="1" applyFill="1" applyAlignment="1">
      <alignment vertical="center"/>
    </xf>
    <xf numFmtId="0" fontId="66" fillId="25" borderId="0" xfId="0" applyFont="1" applyFill="1" applyAlignment="1">
      <alignment horizontal="left" vertical="center"/>
    </xf>
    <xf numFmtId="0" fontId="50" fillId="25" borderId="0" xfId="0" applyFont="1" applyFill="1" applyAlignment="1">
      <alignment horizontal="center" vertical="center"/>
    </xf>
    <xf numFmtId="165" fontId="26" fillId="25" borderId="0" xfId="0" applyNumberFormat="1" applyFont="1" applyFill="1" applyAlignment="1">
      <alignment horizontal="center" vertical="center"/>
    </xf>
    <xf numFmtId="165" fontId="26" fillId="25" borderId="0" xfId="0" applyNumberFormat="1" applyFont="1" applyFill="1" applyAlignment="1">
      <alignment vertical="center"/>
    </xf>
    <xf numFmtId="1" fontId="26" fillId="25" borderId="0" xfId="0" applyNumberFormat="1" applyFont="1" applyFill="1" applyAlignment="1">
      <alignment vertical="center"/>
    </xf>
    <xf numFmtId="0" fontId="26" fillId="25" borderId="0" xfId="0" applyFont="1" applyFill="1" applyAlignment="1">
      <alignment vertical="center"/>
    </xf>
    <xf numFmtId="0" fontId="7" fillId="21" borderId="0" xfId="0" applyFont="1" applyFill="1" applyAlignment="1">
      <alignment vertical="center"/>
    </xf>
    <xf numFmtId="0" fontId="7" fillId="21" borderId="0" xfId="0" applyFont="1" applyFill="1" applyAlignment="1">
      <alignment horizontal="center" vertical="center"/>
    </xf>
    <xf numFmtId="0" fontId="11" fillId="8" borderId="0" xfId="0" applyFont="1" applyFill="1" applyAlignment="1">
      <alignment vertical="center" wrapText="1"/>
    </xf>
    <xf numFmtId="0" fontId="15" fillId="8" borderId="2" xfId="0" applyFont="1" applyFill="1" applyBorder="1" applyAlignment="1">
      <alignment horizontal="center" vertical="top"/>
    </xf>
    <xf numFmtId="0" fontId="20" fillId="22" borderId="0" xfId="0" applyFont="1" applyFill="1" applyAlignment="1">
      <alignment vertical="center"/>
    </xf>
    <xf numFmtId="0" fontId="20" fillId="22" borderId="0" xfId="0" applyFont="1" applyFill="1" applyAlignment="1">
      <alignment horizontal="center" vertical="center"/>
    </xf>
    <xf numFmtId="0" fontId="7" fillId="23" borderId="0" xfId="0" applyFont="1" applyFill="1" applyAlignment="1">
      <alignment vertical="center"/>
    </xf>
    <xf numFmtId="0" fontId="7" fillId="23" borderId="0" xfId="0" applyFont="1" applyFill="1" applyAlignment="1">
      <alignment horizontal="left" vertical="center" wrapText="1"/>
    </xf>
    <xf numFmtId="0" fontId="7" fillId="23" borderId="0" xfId="0" applyFont="1" applyFill="1" applyAlignment="1">
      <alignment horizontal="center" vertical="center"/>
    </xf>
    <xf numFmtId="0" fontId="11" fillId="26" borderId="2" xfId="0" applyFont="1" applyFill="1" applyBorder="1" applyAlignment="1">
      <alignment vertical="center" wrapText="1"/>
    </xf>
    <xf numFmtId="0" fontId="15" fillId="26" borderId="0" xfId="0" applyFont="1" applyFill="1" applyAlignment="1">
      <alignment horizontal="center" vertical="center"/>
    </xf>
    <xf numFmtId="0" fontId="15" fillId="26" borderId="2" xfId="0" applyFont="1" applyFill="1" applyBorder="1" applyAlignment="1">
      <alignment horizontal="center" vertical="center"/>
    </xf>
    <xf numFmtId="0" fontId="31" fillId="26" borderId="0" xfId="0" applyFont="1" applyFill="1" applyAlignment="1">
      <alignment vertical="center"/>
    </xf>
    <xf numFmtId="0" fontId="7" fillId="24" borderId="0" xfId="0" applyFont="1" applyFill="1" applyAlignment="1">
      <alignment vertical="center"/>
    </xf>
    <xf numFmtId="0" fontId="7" fillId="24" borderId="0" xfId="0" applyFont="1" applyFill="1" applyAlignment="1">
      <alignment horizontal="center" vertical="center"/>
    </xf>
    <xf numFmtId="0" fontId="7" fillId="25" borderId="0" xfId="0" applyFont="1" applyFill="1" applyAlignment="1">
      <alignment vertical="center"/>
    </xf>
    <xf numFmtId="0" fontId="7" fillId="25" borderId="0" xfId="0" applyFont="1" applyFill="1" applyAlignment="1">
      <alignment horizontal="center" vertical="center"/>
    </xf>
    <xf numFmtId="0" fontId="64" fillId="23" borderId="0" xfId="0" applyFont="1" applyFill="1" applyAlignment="1">
      <alignment horizontal="left" vertical="top"/>
    </xf>
    <xf numFmtId="0" fontId="51" fillId="7" borderId="0" xfId="0" applyFont="1" applyFill="1"/>
    <xf numFmtId="1" fontId="51" fillId="7" borderId="0" xfId="0" applyNumberFormat="1" applyFont="1" applyFill="1"/>
    <xf numFmtId="9" fontId="51" fillId="7" borderId="0" xfId="1" applyFont="1" applyFill="1"/>
    <xf numFmtId="1" fontId="79" fillId="7" borderId="0" xfId="0" applyNumberFormat="1" applyFont="1" applyFill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2" fontId="23" fillId="2" borderId="0" xfId="0" applyNumberFormat="1" applyFont="1" applyFill="1" applyAlignment="1">
      <alignment vertical="center"/>
    </xf>
    <xf numFmtId="169" fontId="23" fillId="2" borderId="0" xfId="0" applyNumberFormat="1" applyFont="1" applyFill="1" applyAlignment="1">
      <alignment vertical="center"/>
    </xf>
    <xf numFmtId="170" fontId="23" fillId="2" borderId="0" xfId="0" applyNumberFormat="1" applyFont="1" applyFill="1" applyAlignment="1">
      <alignment horizontal="center" vertical="center"/>
    </xf>
    <xf numFmtId="2" fontId="51" fillId="0" borderId="0" xfId="0" applyNumberFormat="1" applyFont="1"/>
    <xf numFmtId="165" fontId="51" fillId="7" borderId="0" xfId="0" applyNumberFormat="1" applyFont="1" applyFill="1"/>
    <xf numFmtId="165" fontId="51" fillId="7" borderId="0" xfId="1" applyNumberFormat="1" applyFont="1" applyFill="1"/>
    <xf numFmtId="2" fontId="51" fillId="7" borderId="0" xfId="0" applyNumberFormat="1" applyFont="1" applyFill="1"/>
    <xf numFmtId="168" fontId="0" fillId="2" borderId="0" xfId="0" applyNumberFormat="1" applyFill="1" applyAlignment="1">
      <alignment vertical="center"/>
    </xf>
    <xf numFmtId="171" fontId="51" fillId="0" borderId="0" xfId="2" applyNumberFormat="1" applyFont="1"/>
    <xf numFmtId="0" fontId="5" fillId="2" borderId="0" xfId="0" applyFont="1" applyFill="1" applyAlignment="1">
      <alignment vertical="center"/>
    </xf>
    <xf numFmtId="9" fontId="6" fillId="2" borderId="0" xfId="1" applyFont="1" applyFill="1" applyBorder="1" applyAlignment="1">
      <alignment vertical="center"/>
    </xf>
    <xf numFmtId="0" fontId="46" fillId="9" borderId="0" xfId="0" applyFont="1" applyFill="1" applyAlignment="1">
      <alignment horizontal="left" vertical="center"/>
    </xf>
    <xf numFmtId="0" fontId="7" fillId="18" borderId="0" xfId="0" applyFont="1" applyFill="1"/>
    <xf numFmtId="0" fontId="7" fillId="18" borderId="0" xfId="0" applyFont="1" applyFill="1" applyAlignment="1">
      <alignment horizontal="center"/>
    </xf>
    <xf numFmtId="0" fontId="7" fillId="17" borderId="0" xfId="0" applyFont="1" applyFill="1" applyAlignment="1">
      <alignment vertical="top"/>
    </xf>
    <xf numFmtId="0" fontId="7" fillId="17" borderId="0" xfId="0" applyFont="1" applyFill="1" applyAlignment="1">
      <alignment horizontal="center" vertical="top"/>
    </xf>
    <xf numFmtId="0" fontId="7" fillId="17" borderId="0" xfId="0" applyFont="1" applyFill="1"/>
    <xf numFmtId="0" fontId="7" fillId="17" borderId="0" xfId="0" applyFont="1" applyFill="1" applyAlignment="1">
      <alignment horizontal="center"/>
    </xf>
    <xf numFmtId="0" fontId="20" fillId="17" borderId="0" xfId="0" applyFont="1" applyFill="1"/>
    <xf numFmtId="0" fontId="20" fillId="17" borderId="0" xfId="0" applyFont="1" applyFill="1" applyAlignment="1">
      <alignment horizontal="center"/>
    </xf>
    <xf numFmtId="0" fontId="20" fillId="17" borderId="0" xfId="0" applyFont="1" applyFill="1" applyAlignment="1">
      <alignment vertical="top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vertical="top"/>
    </xf>
    <xf numFmtId="0" fontId="7" fillId="3" borderId="0" xfId="0" applyFont="1" applyFill="1" applyAlignment="1">
      <alignment horizontal="center" vertical="top"/>
    </xf>
    <xf numFmtId="0" fontId="7" fillId="23" borderId="0" xfId="0" applyFont="1" applyFill="1"/>
    <xf numFmtId="0" fontId="7" fillId="23" borderId="0" xfId="0" applyFont="1" applyFill="1" applyAlignment="1">
      <alignment horizontal="center"/>
    </xf>
    <xf numFmtId="0" fontId="7" fillId="15" borderId="0" xfId="0" applyFont="1" applyFill="1" applyAlignment="1">
      <alignment vertical="top"/>
    </xf>
    <xf numFmtId="0" fontId="64" fillId="15" borderId="0" xfId="0" applyFont="1" applyFill="1" applyAlignment="1">
      <alignment horizontal="left" vertical="top"/>
    </xf>
    <xf numFmtId="0" fontId="7" fillId="15" borderId="0" xfId="0" applyFont="1" applyFill="1" applyAlignment="1">
      <alignment horizontal="left" vertical="top" wrapText="1"/>
    </xf>
    <xf numFmtId="0" fontId="7" fillId="15" borderId="0" xfId="0" applyFont="1" applyFill="1" applyAlignment="1">
      <alignment horizontal="center" vertical="top"/>
    </xf>
    <xf numFmtId="0" fontId="7" fillId="15" borderId="0" xfId="0" applyFont="1" applyFill="1"/>
    <xf numFmtId="0" fontId="7" fillId="15" borderId="0" xfId="0" applyFont="1" applyFill="1" applyAlignment="1">
      <alignment horizontal="center"/>
    </xf>
    <xf numFmtId="0" fontId="66" fillId="14" borderId="0" xfId="0" applyFont="1" applyFill="1" applyAlignment="1">
      <alignment horizontal="left"/>
    </xf>
    <xf numFmtId="0" fontId="21" fillId="14" borderId="0" xfId="0" applyFont="1" applyFill="1" applyAlignment="1">
      <alignment horizontal="center"/>
    </xf>
    <xf numFmtId="1" fontId="17" fillId="14" borderId="0" xfId="0" applyNumberFormat="1" applyFont="1" applyFill="1" applyAlignment="1">
      <alignment horizontal="center"/>
    </xf>
    <xf numFmtId="1" fontId="17" fillId="14" borderId="0" xfId="0" applyNumberFormat="1" applyFont="1" applyFill="1"/>
    <xf numFmtId="1" fontId="18" fillId="14" borderId="0" xfId="0" applyNumberFormat="1" applyFont="1" applyFill="1"/>
    <xf numFmtId="1" fontId="17" fillId="14" borderId="0" xfId="0" applyNumberFormat="1" applyFont="1" applyFill="1" applyAlignment="1">
      <alignment vertical="top"/>
    </xf>
    <xf numFmtId="1" fontId="18" fillId="14" borderId="0" xfId="0" applyNumberFormat="1" applyFont="1" applyFill="1" applyAlignment="1">
      <alignment vertical="top"/>
    </xf>
    <xf numFmtId="0" fontId="7" fillId="3" borderId="0" xfId="0" applyFont="1" applyFill="1" applyAlignment="1">
      <alignment wrapText="1"/>
    </xf>
    <xf numFmtId="0" fontId="64" fillId="3" borderId="0" xfId="0" applyFont="1" applyFill="1" applyAlignment="1">
      <alignment vertical="top" wrapText="1"/>
    </xf>
    <xf numFmtId="0" fontId="80" fillId="3" borderId="0" xfId="0" applyFont="1" applyFill="1" applyAlignment="1">
      <alignment vertical="top" wrapText="1"/>
    </xf>
    <xf numFmtId="1" fontId="1" fillId="2" borderId="2" xfId="0" applyNumberFormat="1" applyFont="1" applyFill="1" applyBorder="1" applyAlignment="1">
      <alignment horizontal="left" vertical="center" wrapText="1"/>
    </xf>
    <xf numFmtId="0" fontId="0" fillId="2" borderId="13" xfId="0" applyFill="1" applyBorder="1"/>
    <xf numFmtId="165" fontId="18" fillId="2" borderId="13" xfId="0" applyNumberFormat="1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9" fontId="6" fillId="2" borderId="13" xfId="0" applyNumberFormat="1" applyFont="1" applyFill="1" applyBorder="1"/>
    <xf numFmtId="0" fontId="31" fillId="12" borderId="13" xfId="0" applyFont="1" applyFill="1" applyBorder="1" applyAlignment="1">
      <alignment vertical="center"/>
    </xf>
    <xf numFmtId="0" fontId="20" fillId="17" borderId="13" xfId="0" applyFont="1" applyFill="1" applyBorder="1"/>
    <xf numFmtId="0" fontId="0" fillId="2" borderId="13" xfId="0" applyFill="1" applyBorder="1" applyAlignment="1">
      <alignment vertical="center"/>
    </xf>
    <xf numFmtId="0" fontId="31" fillId="8" borderId="13" xfId="0" applyFont="1" applyFill="1" applyBorder="1" applyAlignment="1">
      <alignment vertical="center"/>
    </xf>
    <xf numFmtId="0" fontId="7" fillId="17" borderId="13" xfId="0" applyFont="1" applyFill="1" applyBorder="1"/>
    <xf numFmtId="0" fontId="7" fillId="17" borderId="13" xfId="0" applyFont="1" applyFill="1" applyBorder="1" applyAlignment="1">
      <alignment vertical="top"/>
    </xf>
    <xf numFmtId="0" fontId="7" fillId="9" borderId="13" xfId="0" applyFont="1" applyFill="1" applyBorder="1" applyAlignment="1">
      <alignment vertical="center"/>
    </xf>
    <xf numFmtId="0" fontId="31" fillId="6" borderId="13" xfId="0" applyFont="1" applyFill="1" applyBorder="1" applyAlignment="1">
      <alignment vertical="center"/>
    </xf>
    <xf numFmtId="0" fontId="7" fillId="18" borderId="13" xfId="0" applyFont="1" applyFill="1" applyBorder="1" applyAlignment="1">
      <alignment vertical="center"/>
    </xf>
    <xf numFmtId="0" fontId="31" fillId="20" borderId="13" xfId="0" applyFont="1" applyFill="1" applyBorder="1" applyAlignment="1">
      <alignment vertical="center"/>
    </xf>
    <xf numFmtId="0" fontId="31" fillId="16" borderId="13" xfId="0" applyFont="1" applyFill="1" applyBorder="1" applyAlignment="1">
      <alignment vertical="center"/>
    </xf>
    <xf numFmtId="1" fontId="46" fillId="17" borderId="5" xfId="1" applyNumberFormat="1" applyFont="1" applyFill="1" applyBorder="1" applyAlignment="1">
      <alignment horizontal="center" vertical="center"/>
    </xf>
    <xf numFmtId="1" fontId="58" fillId="2" borderId="0" xfId="0" applyNumberFormat="1" applyFont="1" applyFill="1" applyAlignment="1">
      <alignment horizontal="center" vertical="center"/>
    </xf>
    <xf numFmtId="1" fontId="17" fillId="2" borderId="0" xfId="0" applyNumberFormat="1" applyFont="1" applyFill="1" applyAlignment="1">
      <alignment vertical="center"/>
    </xf>
    <xf numFmtId="10" fontId="46" fillId="19" borderId="4" xfId="1" applyNumberFormat="1" applyFont="1" applyFill="1" applyBorder="1" applyAlignment="1">
      <alignment horizontal="center" vertical="center"/>
    </xf>
    <xf numFmtId="1" fontId="21" fillId="0" borderId="0" xfId="0" applyNumberFormat="1" applyFont="1" applyAlignment="1">
      <alignment vertical="center" wrapText="1"/>
    </xf>
    <xf numFmtId="1" fontId="21" fillId="0" borderId="0" xfId="0" applyNumberFormat="1" applyFont="1" applyAlignment="1">
      <alignment horizontal="left" vertical="center" wrapText="1"/>
    </xf>
    <xf numFmtId="49" fontId="22" fillId="2" borderId="0" xfId="0" applyNumberFormat="1" applyFont="1" applyFill="1" applyAlignment="1">
      <alignment horizontal="left" vertical="center"/>
    </xf>
    <xf numFmtId="165" fontId="45" fillId="2" borderId="0" xfId="0" applyNumberFormat="1" applyFont="1" applyFill="1" applyAlignment="1">
      <alignment vertical="center"/>
    </xf>
    <xf numFmtId="0" fontId="44" fillId="2" borderId="0" xfId="0" applyFont="1" applyFill="1" applyAlignment="1">
      <alignment horizontal="center" vertical="center"/>
    </xf>
    <xf numFmtId="164" fontId="81" fillId="2" borderId="0" xfId="1" applyNumberFormat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1" fontId="43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vertical="center"/>
    </xf>
    <xf numFmtId="1" fontId="21" fillId="7" borderId="0" xfId="0" applyNumberFormat="1" applyFont="1" applyFill="1" applyAlignment="1">
      <alignment horizontal="center" vertical="center"/>
    </xf>
    <xf numFmtId="1" fontId="34" fillId="0" borderId="0" xfId="0" applyNumberFormat="1" applyFont="1" applyAlignment="1">
      <alignment horizontal="left" vertical="center"/>
    </xf>
    <xf numFmtId="1" fontId="86" fillId="17" borderId="6" xfId="0" applyNumberFormat="1" applyFont="1" applyFill="1" applyBorder="1" applyAlignment="1">
      <alignment horizontal="center" vertical="center"/>
    </xf>
    <xf numFmtId="0" fontId="52" fillId="17" borderId="4" xfId="0" applyFont="1" applyFill="1" applyBorder="1" applyAlignment="1">
      <alignment horizontal="center" vertical="center"/>
    </xf>
    <xf numFmtId="165" fontId="18" fillId="2" borderId="3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10" fontId="17" fillId="2" borderId="2" xfId="1" applyNumberFormat="1" applyFont="1" applyFill="1" applyBorder="1" applyAlignment="1">
      <alignment horizontal="center" vertical="center"/>
    </xf>
    <xf numFmtId="0" fontId="88" fillId="9" borderId="0" xfId="0" applyFont="1" applyFill="1" applyAlignment="1">
      <alignment horizontal="left" vertical="center"/>
    </xf>
    <xf numFmtId="0" fontId="46" fillId="9" borderId="0" xfId="0" applyFont="1" applyFill="1" applyAlignment="1">
      <alignment horizontal="left"/>
    </xf>
    <xf numFmtId="0" fontId="46" fillId="9" borderId="0" xfId="0" applyFont="1" applyFill="1" applyAlignment="1">
      <alignment horizontal="left" vertical="top"/>
    </xf>
    <xf numFmtId="0" fontId="18" fillId="2" borderId="0" xfId="0" applyFont="1" applyFill="1" applyAlignment="1">
      <alignment horizontal="left" vertical="center"/>
    </xf>
    <xf numFmtId="0" fontId="70" fillId="2" borderId="0" xfId="0" applyFont="1" applyFill="1" applyAlignment="1">
      <alignment horizontal="left"/>
    </xf>
    <xf numFmtId="0" fontId="70" fillId="2" borderId="0" xfId="0" applyFont="1" applyFill="1"/>
    <xf numFmtId="0" fontId="46" fillId="2" borderId="0" xfId="0" applyFont="1" applyFill="1" applyAlignment="1">
      <alignment horizontal="left" vertical="center"/>
    </xf>
    <xf numFmtId="0" fontId="52" fillId="2" borderId="0" xfId="0" applyFont="1" applyFill="1" applyAlignment="1">
      <alignment horizontal="left" vertical="center"/>
    </xf>
    <xf numFmtId="1" fontId="0" fillId="2" borderId="0" xfId="0" applyNumberFormat="1" applyFill="1"/>
    <xf numFmtId="1" fontId="89" fillId="2" borderId="0" xfId="0" applyNumberFormat="1" applyFont="1" applyFill="1"/>
    <xf numFmtId="0" fontId="65" fillId="18" borderId="0" xfId="0" applyFont="1" applyFill="1" applyAlignment="1">
      <alignment vertical="center"/>
    </xf>
    <xf numFmtId="1" fontId="46" fillId="19" borderId="6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35" fillId="2" borderId="7" xfId="0" applyFont="1" applyFill="1" applyBorder="1" applyAlignment="1">
      <alignment horizontal="left" vertical="center" wrapText="1"/>
    </xf>
    <xf numFmtId="1" fontId="1" fillId="2" borderId="2" xfId="0" applyNumberFormat="1" applyFont="1" applyFill="1" applyBorder="1" applyAlignment="1">
      <alignment horizontal="left" vertical="center"/>
    </xf>
    <xf numFmtId="0" fontId="35" fillId="2" borderId="2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wrapText="1"/>
    </xf>
    <xf numFmtId="0" fontId="80" fillId="3" borderId="13" xfId="0" applyFont="1" applyFill="1" applyBorder="1" applyAlignment="1">
      <alignment vertical="top" wrapText="1"/>
    </xf>
    <xf numFmtId="0" fontId="0" fillId="2" borderId="14" xfId="0" applyFill="1" applyBorder="1"/>
    <xf numFmtId="10" fontId="11" fillId="2" borderId="3" xfId="1" applyNumberFormat="1" applyFont="1" applyFill="1" applyBorder="1" applyAlignment="1">
      <alignment horizontal="center" vertical="center"/>
    </xf>
    <xf numFmtId="0" fontId="7" fillId="21" borderId="13" xfId="0" applyFont="1" applyFill="1" applyBorder="1" applyAlignment="1">
      <alignment vertical="center"/>
    </xf>
    <xf numFmtId="0" fontId="0" fillId="2" borderId="13" xfId="0" applyFill="1" applyBorder="1" applyAlignment="1">
      <alignment vertical="top"/>
    </xf>
    <xf numFmtId="0" fontId="20" fillId="22" borderId="13" xfId="0" applyFont="1" applyFill="1" applyBorder="1" applyAlignment="1">
      <alignment vertical="center"/>
    </xf>
    <xf numFmtId="0" fontId="31" fillId="7" borderId="13" xfId="0" applyFont="1" applyFill="1" applyBorder="1" applyAlignment="1">
      <alignment vertical="center"/>
    </xf>
    <xf numFmtId="0" fontId="7" fillId="23" borderId="13" xfId="0" applyFont="1" applyFill="1" applyBorder="1" applyAlignment="1">
      <alignment vertical="center"/>
    </xf>
    <xf numFmtId="0" fontId="31" fillId="26" borderId="13" xfId="0" applyFont="1" applyFill="1" applyBorder="1" applyAlignment="1">
      <alignment vertical="center"/>
    </xf>
    <xf numFmtId="0" fontId="7" fillId="23" borderId="13" xfId="0" applyFont="1" applyFill="1" applyBorder="1"/>
    <xf numFmtId="0" fontId="7" fillId="24" borderId="13" xfId="0" applyFont="1" applyFill="1" applyBorder="1" applyAlignment="1">
      <alignment vertical="center"/>
    </xf>
    <xf numFmtId="0" fontId="7" fillId="25" borderId="13" xfId="0" applyFont="1" applyFill="1" applyBorder="1" applyAlignment="1">
      <alignment vertical="center"/>
    </xf>
    <xf numFmtId="0" fontId="31" fillId="5" borderId="13" xfId="0" applyFont="1" applyFill="1" applyBorder="1" applyAlignment="1">
      <alignment vertical="center"/>
    </xf>
    <xf numFmtId="9" fontId="11" fillId="2" borderId="13" xfId="1" applyFont="1" applyFill="1" applyBorder="1" applyAlignment="1">
      <alignment horizontal="center" vertical="center"/>
    </xf>
    <xf numFmtId="0" fontId="7" fillId="15" borderId="13" xfId="0" applyFont="1" applyFill="1" applyBorder="1"/>
    <xf numFmtId="0" fontId="7" fillId="15" borderId="13" xfId="0" applyFont="1" applyFill="1" applyBorder="1" applyAlignment="1">
      <alignment horizontal="left" vertical="top" wrapText="1"/>
    </xf>
    <xf numFmtId="1" fontId="6" fillId="2" borderId="13" xfId="0" applyNumberFormat="1" applyFont="1" applyFill="1" applyBorder="1"/>
    <xf numFmtId="9" fontId="6" fillId="2" borderId="13" xfId="0" applyNumberFormat="1" applyFont="1" applyFill="1" applyBorder="1" applyAlignment="1">
      <alignment vertical="center"/>
    </xf>
    <xf numFmtId="0" fontId="7" fillId="3" borderId="13" xfId="0" applyFont="1" applyFill="1" applyBorder="1"/>
    <xf numFmtId="0" fontId="64" fillId="3" borderId="0" xfId="0" applyFont="1" applyFill="1" applyAlignment="1">
      <alignment vertical="top"/>
    </xf>
    <xf numFmtId="0" fontId="11" fillId="7" borderId="0" xfId="0" applyFont="1" applyFill="1" applyAlignment="1">
      <alignment vertical="center" wrapText="1"/>
    </xf>
    <xf numFmtId="0" fontId="15" fillId="7" borderId="0" xfId="0" applyFont="1" applyFill="1" applyAlignment="1">
      <alignment horizontal="center" vertical="top"/>
    </xf>
    <xf numFmtId="1" fontId="1" fillId="2" borderId="2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1" fillId="28" borderId="2" xfId="0" applyFont="1" applyFill="1" applyBorder="1" applyAlignment="1">
      <alignment vertical="center" wrapText="1"/>
    </xf>
    <xf numFmtId="0" fontId="15" fillId="28" borderId="0" xfId="0" applyFont="1" applyFill="1" applyAlignment="1">
      <alignment horizontal="center" vertical="center"/>
    </xf>
    <xf numFmtId="0" fontId="15" fillId="28" borderId="2" xfId="0" applyFont="1" applyFill="1" applyBorder="1" applyAlignment="1">
      <alignment horizontal="center" vertical="center"/>
    </xf>
    <xf numFmtId="0" fontId="65" fillId="14" borderId="0" xfId="0" applyFont="1" applyFill="1"/>
    <xf numFmtId="1" fontId="46" fillId="21" borderId="0" xfId="1" applyNumberFormat="1" applyFont="1" applyFill="1" applyAlignment="1">
      <alignment horizontal="center"/>
    </xf>
    <xf numFmtId="1" fontId="46" fillId="21" borderId="0" xfId="0" applyNumberFormat="1" applyFont="1" applyFill="1"/>
    <xf numFmtId="1" fontId="46" fillId="22" borderId="0" xfId="1" applyNumberFormat="1" applyFont="1" applyFill="1" applyAlignment="1">
      <alignment horizontal="center"/>
    </xf>
    <xf numFmtId="1" fontId="46" fillId="23" borderId="0" xfId="1" applyNumberFormat="1" applyFont="1" applyFill="1" applyAlignment="1">
      <alignment horizontal="center"/>
    </xf>
    <xf numFmtId="1" fontId="46" fillId="23" borderId="0" xfId="0" applyNumberFormat="1" applyFont="1" applyFill="1"/>
    <xf numFmtId="0" fontId="65" fillId="23" borderId="0" xfId="0" applyFont="1" applyFill="1" applyAlignment="1">
      <alignment horizontal="left"/>
    </xf>
    <xf numFmtId="1" fontId="46" fillId="14" borderId="0" xfId="0" applyNumberFormat="1" applyFont="1" applyFill="1" applyAlignment="1">
      <alignment horizontal="center" vertical="top"/>
    </xf>
    <xf numFmtId="1" fontId="46" fillId="14" borderId="0" xfId="0" applyNumberFormat="1" applyFont="1" applyFill="1" applyAlignment="1">
      <alignment vertical="top"/>
    </xf>
    <xf numFmtId="0" fontId="65" fillId="21" borderId="0" xfId="0" applyFont="1" applyFill="1" applyAlignment="1">
      <alignment horizontal="left" vertical="top"/>
    </xf>
    <xf numFmtId="0" fontId="66" fillId="21" borderId="0" xfId="0" applyFont="1" applyFill="1" applyAlignment="1">
      <alignment horizontal="left" vertical="top"/>
    </xf>
    <xf numFmtId="9" fontId="21" fillId="21" borderId="0" xfId="1" applyFont="1" applyFill="1" applyAlignment="1">
      <alignment horizontal="center" vertical="top"/>
    </xf>
    <xf numFmtId="1" fontId="46" fillId="21" borderId="0" xfId="1" applyNumberFormat="1" applyFont="1" applyFill="1" applyAlignment="1">
      <alignment horizontal="center" vertical="top"/>
    </xf>
    <xf numFmtId="1" fontId="46" fillId="21" borderId="0" xfId="0" applyNumberFormat="1" applyFont="1" applyFill="1" applyAlignment="1">
      <alignment vertical="top"/>
    </xf>
    <xf numFmtId="0" fontId="28" fillId="21" borderId="0" xfId="0" applyFont="1" applyFill="1" applyAlignment="1">
      <alignment vertical="top"/>
    </xf>
    <xf numFmtId="0" fontId="65" fillId="21" borderId="0" xfId="0" applyFont="1" applyFill="1" applyAlignment="1">
      <alignment horizontal="left"/>
    </xf>
    <xf numFmtId="0" fontId="30" fillId="22" borderId="0" xfId="0" applyFont="1" applyFill="1" applyAlignment="1">
      <alignment horizontal="left"/>
    </xf>
    <xf numFmtId="0" fontId="50" fillId="22" borderId="0" xfId="0" applyFont="1" applyFill="1" applyAlignment="1">
      <alignment horizontal="center"/>
    </xf>
    <xf numFmtId="1" fontId="46" fillId="22" borderId="0" xfId="0" applyNumberFormat="1" applyFont="1" applyFill="1"/>
    <xf numFmtId="0" fontId="26" fillId="22" borderId="0" xfId="0" applyFont="1" applyFill="1"/>
    <xf numFmtId="0" fontId="91" fillId="22" borderId="0" xfId="0" applyFont="1" applyFill="1" applyAlignment="1">
      <alignment horizontal="left" vertical="top"/>
    </xf>
    <xf numFmtId="0" fontId="30" fillId="22" borderId="0" xfId="0" applyFont="1" applyFill="1" applyAlignment="1">
      <alignment horizontal="left" vertical="top"/>
    </xf>
    <xf numFmtId="0" fontId="91" fillId="22" borderId="0" xfId="0" applyFont="1" applyFill="1" applyAlignment="1">
      <alignment horizontal="left"/>
    </xf>
    <xf numFmtId="0" fontId="65" fillId="23" borderId="0" xfId="0" applyFont="1" applyFill="1" applyAlignment="1">
      <alignment horizontal="left" vertical="top"/>
    </xf>
    <xf numFmtId="0" fontId="66" fillId="23" borderId="0" xfId="0" applyFont="1" applyFill="1" applyAlignment="1">
      <alignment horizontal="left" vertical="top" wrapText="1"/>
    </xf>
    <xf numFmtId="0" fontId="50" fillId="23" borderId="0" xfId="0" applyFont="1" applyFill="1" applyAlignment="1">
      <alignment horizontal="center" vertical="top"/>
    </xf>
    <xf numFmtId="1" fontId="46" fillId="23" borderId="0" xfId="1" applyNumberFormat="1" applyFont="1" applyFill="1" applyAlignment="1">
      <alignment horizontal="center" vertical="top"/>
    </xf>
    <xf numFmtId="1" fontId="46" fillId="23" borderId="0" xfId="0" applyNumberFormat="1" applyFont="1" applyFill="1" applyAlignment="1">
      <alignment vertical="top"/>
    </xf>
    <xf numFmtId="0" fontId="26" fillId="23" borderId="0" xfId="0" applyFont="1" applyFill="1" applyAlignment="1">
      <alignment vertical="top"/>
    </xf>
    <xf numFmtId="0" fontId="26" fillId="23" borderId="0" xfId="0" applyFont="1" applyFill="1" applyAlignment="1">
      <alignment horizontal="left" vertical="top" wrapText="1"/>
    </xf>
    <xf numFmtId="0" fontId="21" fillId="23" borderId="0" xfId="0" applyFont="1" applyFill="1" applyAlignment="1">
      <alignment horizontal="center" vertical="top"/>
    </xf>
    <xf numFmtId="0" fontId="28" fillId="23" borderId="0" xfId="0" applyFont="1" applyFill="1" applyAlignment="1">
      <alignment vertical="top"/>
    </xf>
    <xf numFmtId="1" fontId="46" fillId="24" borderId="0" xfId="1" applyNumberFormat="1" applyFont="1" applyFill="1" applyAlignment="1">
      <alignment horizontal="center" vertical="top"/>
    </xf>
    <xf numFmtId="1" fontId="46" fillId="24" borderId="0" xfId="0" applyNumberFormat="1" applyFont="1" applyFill="1" applyAlignment="1">
      <alignment vertical="top"/>
    </xf>
    <xf numFmtId="0" fontId="66" fillId="25" borderId="0" xfId="0" applyFont="1" applyFill="1" applyAlignment="1">
      <alignment horizontal="left" vertical="top"/>
    </xf>
    <xf numFmtId="0" fontId="50" fillId="25" borderId="0" xfId="0" applyFont="1" applyFill="1" applyAlignment="1">
      <alignment horizontal="center" vertical="top"/>
    </xf>
    <xf numFmtId="0" fontId="26" fillId="25" borderId="0" xfId="0" applyFont="1" applyFill="1" applyAlignment="1">
      <alignment vertical="top"/>
    </xf>
    <xf numFmtId="0" fontId="66" fillId="15" borderId="0" xfId="0" applyFont="1" applyFill="1"/>
    <xf numFmtId="0" fontId="25" fillId="15" borderId="0" xfId="0" applyFont="1" applyFill="1" applyAlignment="1">
      <alignment wrapText="1"/>
    </xf>
    <xf numFmtId="165" fontId="26" fillId="15" borderId="0" xfId="0" applyNumberFormat="1" applyFont="1" applyFill="1" applyAlignment="1">
      <alignment horizontal="center"/>
    </xf>
    <xf numFmtId="165" fontId="26" fillId="15" borderId="0" xfId="0" applyNumberFormat="1" applyFont="1" applyFill="1"/>
    <xf numFmtId="1" fontId="26" fillId="15" borderId="0" xfId="0" applyNumberFormat="1" applyFont="1" applyFill="1"/>
    <xf numFmtId="0" fontId="26" fillId="15" borderId="0" xfId="0" applyFont="1" applyFill="1"/>
    <xf numFmtId="0" fontId="66" fillId="25" borderId="0" xfId="0" applyFont="1" applyFill="1" applyAlignment="1">
      <alignment horizontal="left"/>
    </xf>
    <xf numFmtId="1" fontId="46" fillId="25" borderId="0" xfId="1" applyNumberFormat="1" applyFont="1" applyFill="1" applyAlignment="1">
      <alignment horizontal="center" vertical="top"/>
    </xf>
    <xf numFmtId="1" fontId="46" fillId="25" borderId="0" xfId="0" applyNumberFormat="1" applyFont="1" applyFill="1" applyAlignment="1">
      <alignment vertical="top"/>
    </xf>
    <xf numFmtId="0" fontId="65" fillId="15" borderId="0" xfId="0" applyFont="1" applyFill="1"/>
    <xf numFmtId="1" fontId="46" fillId="15" borderId="0" xfId="1" applyNumberFormat="1" applyFont="1" applyFill="1" applyAlignment="1">
      <alignment horizontal="center" vertical="top"/>
    </xf>
    <xf numFmtId="1" fontId="46" fillId="15" borderId="0" xfId="0" applyNumberFormat="1" applyFont="1" applyFill="1" applyAlignment="1">
      <alignment vertical="top"/>
    </xf>
    <xf numFmtId="0" fontId="66" fillId="14" borderId="0" xfId="0" applyFont="1" applyFill="1" applyAlignment="1">
      <alignment vertical="top"/>
    </xf>
    <xf numFmtId="0" fontId="25" fillId="14" borderId="0" xfId="0" applyFont="1" applyFill="1" applyAlignment="1">
      <alignment vertical="top"/>
    </xf>
    <xf numFmtId="0" fontId="26" fillId="14" borderId="0" xfId="0" applyFont="1" applyFill="1" applyAlignment="1">
      <alignment horizontal="center" vertical="top"/>
    </xf>
    <xf numFmtId="0" fontId="26" fillId="14" borderId="0" xfId="0" applyFont="1" applyFill="1" applyAlignment="1">
      <alignment vertical="top"/>
    </xf>
    <xf numFmtId="0" fontId="66" fillId="14" borderId="0" xfId="0" applyFont="1" applyFill="1"/>
    <xf numFmtId="0" fontId="25" fillId="14" borderId="0" xfId="0" applyFont="1" applyFill="1"/>
    <xf numFmtId="0" fontId="26" fillId="14" borderId="0" xfId="0" applyFont="1" applyFill="1" applyAlignment="1">
      <alignment horizontal="center"/>
    </xf>
    <xf numFmtId="0" fontId="26" fillId="14" borderId="0" xfId="0" applyFont="1" applyFill="1"/>
    <xf numFmtId="1" fontId="46" fillId="14" borderId="0" xfId="1" applyNumberFormat="1" applyFont="1" applyFill="1" applyAlignment="1">
      <alignment horizontal="center" vertical="top"/>
    </xf>
    <xf numFmtId="0" fontId="65" fillId="17" borderId="0" xfId="0" applyFont="1" applyFill="1"/>
    <xf numFmtId="0" fontId="66" fillId="17" borderId="0" xfId="0" applyFont="1" applyFill="1"/>
    <xf numFmtId="0" fontId="92" fillId="17" borderId="0" xfId="0" applyFont="1" applyFill="1"/>
    <xf numFmtId="0" fontId="26" fillId="17" borderId="0" xfId="0" applyFont="1" applyFill="1" applyAlignment="1">
      <alignment horizontal="center"/>
    </xf>
    <xf numFmtId="0" fontId="26" fillId="17" borderId="0" xfId="0" applyFont="1" applyFill="1"/>
    <xf numFmtId="0" fontId="26" fillId="17" borderId="0" xfId="0" applyFont="1" applyFill="1" applyAlignment="1">
      <alignment horizontal="left" vertical="top"/>
    </xf>
    <xf numFmtId="1" fontId="34" fillId="2" borderId="0" xfId="0" applyNumberFormat="1" applyFont="1" applyFill="1" applyAlignment="1">
      <alignment horizontal="center" vertical="top"/>
    </xf>
    <xf numFmtId="0" fontId="66" fillId="17" borderId="0" xfId="0" applyFont="1" applyFill="1" applyAlignment="1">
      <alignment horizontal="left" vertical="top" wrapText="1"/>
    </xf>
    <xf numFmtId="1" fontId="46" fillId="17" borderId="0" xfId="1" applyNumberFormat="1" applyFont="1" applyFill="1" applyAlignment="1">
      <alignment horizontal="center" vertical="top"/>
    </xf>
    <xf numFmtId="1" fontId="46" fillId="17" borderId="0" xfId="0" applyNumberFormat="1" applyFont="1" applyFill="1" applyAlignment="1">
      <alignment vertical="top"/>
    </xf>
    <xf numFmtId="0" fontId="26" fillId="17" borderId="0" xfId="0" applyFont="1" applyFill="1" applyAlignment="1">
      <alignment vertical="top"/>
    </xf>
    <xf numFmtId="1" fontId="46" fillId="17" borderId="0" xfId="1" applyNumberFormat="1" applyFont="1" applyFill="1" applyAlignment="1">
      <alignment horizontal="center" vertical="center"/>
    </xf>
    <xf numFmtId="1" fontId="46" fillId="17" borderId="0" xfId="0" applyNumberFormat="1" applyFont="1" applyFill="1" applyAlignment="1">
      <alignment vertical="center"/>
    </xf>
    <xf numFmtId="0" fontId="21" fillId="22" borderId="0" xfId="0" applyFont="1" applyFill="1" applyAlignment="1">
      <alignment horizontal="center" vertical="top"/>
    </xf>
    <xf numFmtId="1" fontId="17" fillId="22" borderId="0" xfId="1" applyNumberFormat="1" applyFont="1" applyFill="1" applyAlignment="1">
      <alignment horizontal="center" vertical="top"/>
    </xf>
    <xf numFmtId="1" fontId="17" fillId="22" borderId="0" xfId="0" applyNumberFormat="1" applyFont="1" applyFill="1" applyAlignment="1">
      <alignment vertical="top"/>
    </xf>
    <xf numFmtId="0" fontId="28" fillId="22" borderId="0" xfId="0" applyFont="1" applyFill="1" applyAlignment="1">
      <alignment vertical="top"/>
    </xf>
    <xf numFmtId="1" fontId="46" fillId="18" borderId="0" xfId="1" applyNumberFormat="1" applyFont="1" applyFill="1" applyAlignment="1">
      <alignment horizontal="center" vertical="top"/>
    </xf>
    <xf numFmtId="1" fontId="46" fillId="18" borderId="0" xfId="0" applyNumberFormat="1" applyFont="1" applyFill="1" applyAlignment="1">
      <alignment vertical="top"/>
    </xf>
    <xf numFmtId="0" fontId="65" fillId="18" borderId="0" xfId="0" applyFont="1" applyFill="1"/>
    <xf numFmtId="0" fontId="52" fillId="17" borderId="0" xfId="0" applyFont="1" applyFill="1" applyAlignment="1">
      <alignment horizontal="left" vertical="top"/>
    </xf>
    <xf numFmtId="0" fontId="52" fillId="23" borderId="0" xfId="0" applyFont="1" applyFill="1" applyAlignment="1">
      <alignment horizontal="left" vertical="top"/>
    </xf>
    <xf numFmtId="0" fontId="52" fillId="14" borderId="0" xfId="0" applyFont="1" applyFill="1" applyAlignment="1">
      <alignment horizontal="left" vertical="top"/>
    </xf>
    <xf numFmtId="0" fontId="96" fillId="9" borderId="0" xfId="0" applyFont="1" applyFill="1" applyAlignment="1">
      <alignment vertical="center"/>
    </xf>
    <xf numFmtId="1" fontId="46" fillId="29" borderId="0" xfId="1" applyNumberFormat="1" applyFont="1" applyFill="1" applyAlignment="1">
      <alignment horizontal="center" vertical="top"/>
    </xf>
    <xf numFmtId="1" fontId="46" fillId="29" borderId="0" xfId="0" applyNumberFormat="1" applyFont="1" applyFill="1" applyAlignment="1">
      <alignment vertical="top"/>
    </xf>
    <xf numFmtId="1" fontId="52" fillId="14" borderId="0" xfId="0" applyNumberFormat="1" applyFont="1" applyFill="1" applyAlignment="1">
      <alignment horizontal="center" vertical="top"/>
    </xf>
    <xf numFmtId="9" fontId="6" fillId="2" borderId="0" xfId="1" applyFont="1" applyFill="1" applyBorder="1" applyAlignment="1">
      <alignment horizontal="left" vertical="center"/>
    </xf>
    <xf numFmtId="9" fontId="11" fillId="2" borderId="0" xfId="1" applyFont="1" applyFill="1" applyBorder="1" applyAlignment="1">
      <alignment horizontal="left" vertical="center"/>
    </xf>
    <xf numFmtId="1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left"/>
    </xf>
    <xf numFmtId="1" fontId="61" fillId="2" borderId="2" xfId="0" applyNumberFormat="1" applyFont="1" applyFill="1" applyBorder="1" applyAlignment="1">
      <alignment horizontal="left" vertical="center"/>
    </xf>
    <xf numFmtId="1" fontId="61" fillId="2" borderId="4" xfId="0" applyNumberFormat="1" applyFont="1" applyFill="1" applyBorder="1" applyAlignment="1">
      <alignment horizontal="left" vertical="center"/>
    </xf>
    <xf numFmtId="1" fontId="6" fillId="2" borderId="4" xfId="0" applyNumberFormat="1" applyFont="1" applyFill="1" applyBorder="1" applyAlignment="1">
      <alignment vertical="center"/>
    </xf>
    <xf numFmtId="1" fontId="6" fillId="2" borderId="4" xfId="0" applyNumberFormat="1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left" vertical="center"/>
    </xf>
    <xf numFmtId="0" fontId="22" fillId="12" borderId="0" xfId="0" applyFont="1" applyFill="1" applyAlignment="1">
      <alignment horizontal="left" vertical="center"/>
    </xf>
    <xf numFmtId="0" fontId="21" fillId="12" borderId="0" xfId="0" applyFont="1" applyFill="1" applyAlignment="1">
      <alignment horizontal="left" vertical="center"/>
    </xf>
    <xf numFmtId="165" fontId="43" fillId="12" borderId="0" xfId="0" applyNumberFormat="1" applyFont="1" applyFill="1" applyAlignment="1">
      <alignment vertical="center"/>
    </xf>
    <xf numFmtId="0" fontId="18" fillId="12" borderId="0" xfId="0" applyFont="1" applyFill="1" applyAlignment="1">
      <alignment vertical="center"/>
    </xf>
    <xf numFmtId="0" fontId="44" fillId="12" borderId="0" xfId="0" applyFont="1" applyFill="1" applyAlignment="1">
      <alignment horizontal="center" vertical="center"/>
    </xf>
    <xf numFmtId="0" fontId="45" fillId="12" borderId="0" xfId="0" applyFont="1" applyFill="1" applyAlignment="1">
      <alignment vertical="center"/>
    </xf>
    <xf numFmtId="0" fontId="21" fillId="12" borderId="0" xfId="0" applyFont="1" applyFill="1" applyAlignment="1">
      <alignment vertical="center"/>
    </xf>
    <xf numFmtId="0" fontId="22" fillId="12" borderId="0" xfId="0" applyFont="1" applyFill="1" applyAlignment="1">
      <alignment horizontal="left" vertical="center" wrapText="1"/>
    </xf>
    <xf numFmtId="1" fontId="45" fillId="12" borderId="0" xfId="0" applyNumberFormat="1" applyFont="1" applyFill="1" applyAlignment="1">
      <alignment vertical="center"/>
    </xf>
    <xf numFmtId="1" fontId="43" fillId="12" borderId="0" xfId="0" applyNumberFormat="1" applyFont="1" applyFill="1" applyAlignment="1">
      <alignment vertical="center"/>
    </xf>
    <xf numFmtId="1" fontId="22" fillId="12" borderId="0" xfId="0" applyNumberFormat="1" applyFont="1" applyFill="1" applyAlignment="1">
      <alignment vertical="center"/>
    </xf>
    <xf numFmtId="49" fontId="22" fillId="12" borderId="0" xfId="0" applyNumberFormat="1" applyFont="1" applyFill="1" applyAlignment="1">
      <alignment horizontal="left" vertical="center"/>
    </xf>
    <xf numFmtId="165" fontId="45" fillId="12" borderId="0" xfId="0" applyNumberFormat="1" applyFont="1" applyFill="1" applyAlignment="1">
      <alignment vertical="center"/>
    </xf>
    <xf numFmtId="1" fontId="46" fillId="14" borderId="0" xfId="0" applyNumberFormat="1" applyFont="1" applyFill="1" applyAlignment="1">
      <alignment horizontal="right" vertical="top"/>
    </xf>
    <xf numFmtId="0" fontId="41" fillId="9" borderId="15" xfId="0" applyFont="1" applyFill="1" applyBorder="1" applyAlignment="1">
      <alignment vertical="center" wrapText="1"/>
    </xf>
    <xf numFmtId="0" fontId="4" fillId="13" borderId="15" xfId="0" applyFont="1" applyFill="1" applyBorder="1" applyAlignment="1">
      <alignment vertical="center"/>
    </xf>
    <xf numFmtId="0" fontId="41" fillId="9" borderId="0" xfId="0" applyFont="1" applyFill="1" applyAlignment="1">
      <alignment vertical="center" wrapText="1"/>
    </xf>
    <xf numFmtId="0" fontId="0" fillId="13" borderId="0" xfId="0" applyFill="1" applyAlignment="1">
      <alignment vertical="center" wrapText="1"/>
    </xf>
    <xf numFmtId="0" fontId="41" fillId="9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8" fillId="17" borderId="0" xfId="0" applyFont="1" applyFill="1" applyAlignment="1">
      <alignment vertical="top"/>
    </xf>
    <xf numFmtId="1" fontId="58" fillId="2" borderId="0" xfId="0" applyNumberFormat="1" applyFont="1" applyFill="1"/>
    <xf numFmtId="0" fontId="25" fillId="2" borderId="0" xfId="0" applyFont="1" applyFill="1" applyAlignment="1">
      <alignment horizontal="left" vertical="top"/>
    </xf>
    <xf numFmtId="1" fontId="58" fillId="2" borderId="0" xfId="0" applyNumberFormat="1" applyFont="1" applyFill="1" applyAlignment="1">
      <alignment vertical="center"/>
    </xf>
    <xf numFmtId="0" fontId="26" fillId="2" borderId="0" xfId="0" applyFont="1" applyFill="1" applyAlignment="1">
      <alignment horizontal="left" vertical="top"/>
    </xf>
    <xf numFmtId="1" fontId="59" fillId="2" borderId="0" xfId="0" applyNumberFormat="1" applyFont="1" applyFill="1" applyAlignment="1">
      <alignment vertical="top"/>
    </xf>
    <xf numFmtId="1" fontId="59" fillId="2" borderId="0" xfId="0" applyNumberFormat="1" applyFont="1" applyFill="1"/>
    <xf numFmtId="1" fontId="93" fillId="2" borderId="0" xfId="0" applyNumberFormat="1" applyFont="1" applyFill="1" applyAlignment="1">
      <alignment vertical="top"/>
    </xf>
    <xf numFmtId="1" fontId="75" fillId="2" borderId="0" xfId="0" applyNumberFormat="1" applyFont="1" applyFill="1" applyAlignment="1">
      <alignment vertical="center"/>
    </xf>
    <xf numFmtId="1" fontId="75" fillId="2" borderId="0" xfId="0" applyNumberFormat="1" applyFont="1" applyFill="1" applyAlignment="1">
      <alignment vertical="top"/>
    </xf>
    <xf numFmtId="1" fontId="51" fillId="2" borderId="0" xfId="0" applyNumberFormat="1" applyFont="1" applyFill="1" applyAlignment="1">
      <alignment horizontal="left" vertical="center"/>
    </xf>
    <xf numFmtId="0" fontId="58" fillId="2" borderId="0" xfId="0" applyFont="1" applyFill="1" applyAlignment="1">
      <alignment vertical="top"/>
    </xf>
    <xf numFmtId="1" fontId="41" fillId="2" borderId="0" xfId="0" applyNumberFormat="1" applyFont="1" applyFill="1" applyAlignment="1">
      <alignment horizontal="center" vertical="center"/>
    </xf>
    <xf numFmtId="1" fontId="34" fillId="2" borderId="0" xfId="0" applyNumberFormat="1" applyFont="1" applyFill="1" applyAlignment="1">
      <alignment horizontal="center"/>
    </xf>
    <xf numFmtId="0" fontId="65" fillId="2" borderId="0" xfId="0" applyFont="1" applyFill="1"/>
    <xf numFmtId="0" fontId="70" fillId="2" borderId="0" xfId="0" applyFont="1" applyFill="1" applyAlignment="1">
      <alignment horizontal="left" vertical="center"/>
    </xf>
    <xf numFmtId="0" fontId="70" fillId="2" borderId="0" xfId="0" applyFont="1" applyFill="1" applyAlignment="1">
      <alignment vertical="center"/>
    </xf>
    <xf numFmtId="164" fontId="46" fillId="17" borderId="2" xfId="1" applyNumberFormat="1" applyFont="1" applyFill="1" applyBorder="1" applyAlignment="1">
      <alignment horizontal="center" vertical="center"/>
    </xf>
    <xf numFmtId="0" fontId="34" fillId="27" borderId="0" xfId="0" applyFont="1" applyFill="1" applyAlignment="1">
      <alignment vertical="center"/>
    </xf>
    <xf numFmtId="9" fontId="17" fillId="2" borderId="9" xfId="1" applyFont="1" applyFill="1" applyBorder="1" applyAlignment="1">
      <alignment horizontal="center" vertical="center"/>
    </xf>
    <xf numFmtId="0" fontId="106" fillId="2" borderId="0" xfId="0" applyFont="1" applyFill="1" applyAlignment="1">
      <alignment vertical="center"/>
    </xf>
    <xf numFmtId="164" fontId="61" fillId="2" borderId="4" xfId="1" applyNumberFormat="1" applyFont="1" applyFill="1" applyBorder="1" applyAlignment="1">
      <alignment horizontal="center" vertical="center"/>
    </xf>
    <xf numFmtId="164" fontId="17" fillId="2" borderId="4" xfId="1" applyNumberFormat="1" applyFont="1" applyFill="1" applyBorder="1" applyAlignment="1">
      <alignment horizontal="center" vertical="center"/>
    </xf>
    <xf numFmtId="1" fontId="21" fillId="2" borderId="0" xfId="0" applyNumberFormat="1" applyFont="1" applyFill="1" applyAlignment="1">
      <alignment horizontal="left" vertical="center"/>
    </xf>
    <xf numFmtId="165" fontId="46" fillId="19" borderId="6" xfId="0" applyNumberFormat="1" applyFont="1" applyFill="1" applyBorder="1" applyAlignment="1">
      <alignment horizontal="center" vertical="center"/>
    </xf>
    <xf numFmtId="166" fontId="46" fillId="19" borderId="3" xfId="1" applyNumberFormat="1" applyFont="1" applyFill="1" applyBorder="1" applyAlignment="1">
      <alignment horizontal="center" vertical="center"/>
    </xf>
    <xf numFmtId="10" fontId="0" fillId="2" borderId="9" xfId="1" applyNumberFormat="1" applyFont="1" applyFill="1" applyBorder="1" applyAlignment="1">
      <alignment horizontal="center" vertical="center"/>
    </xf>
    <xf numFmtId="9" fontId="46" fillId="18" borderId="4" xfId="1" applyFont="1" applyFill="1" applyBorder="1" applyAlignment="1">
      <alignment horizontal="center" vertical="center"/>
    </xf>
    <xf numFmtId="0" fontId="101" fillId="17" borderId="0" xfId="0" applyFont="1" applyFill="1" applyAlignment="1">
      <alignment vertical="top" wrapText="1"/>
    </xf>
    <xf numFmtId="0" fontId="101" fillId="17" borderId="13" xfId="0" applyFont="1" applyFill="1" applyBorder="1" applyAlignment="1">
      <alignment vertical="top" wrapText="1"/>
    </xf>
    <xf numFmtId="0" fontId="102" fillId="2" borderId="0" xfId="0" applyFont="1" applyFill="1" applyAlignment="1">
      <alignment vertical="center"/>
    </xf>
    <xf numFmtId="2" fontId="18" fillId="2" borderId="6" xfId="0" applyNumberFormat="1" applyFont="1" applyFill="1" applyBorder="1" applyAlignment="1">
      <alignment horizontal="center" vertical="center"/>
    </xf>
    <xf numFmtId="166" fontId="17" fillId="2" borderId="0" xfId="1" applyNumberFormat="1" applyFont="1" applyFill="1" applyBorder="1" applyAlignment="1">
      <alignment horizontal="center" vertical="center"/>
    </xf>
    <xf numFmtId="0" fontId="107" fillId="12" borderId="0" xfId="0" applyFont="1" applyFill="1" applyAlignment="1">
      <alignment vertical="center"/>
    </xf>
    <xf numFmtId="0" fontId="107" fillId="8" borderId="0" xfId="0" applyFont="1" applyFill="1" applyAlignment="1">
      <alignment vertical="center"/>
    </xf>
    <xf numFmtId="0" fontId="107" fillId="6" borderId="0" xfId="0" applyFont="1" applyFill="1" applyAlignment="1">
      <alignment vertical="center"/>
    </xf>
    <xf numFmtId="0" fontId="107" fillId="20" borderId="0" xfId="0" applyFont="1" applyFill="1" applyAlignment="1">
      <alignment vertical="center"/>
    </xf>
    <xf numFmtId="0" fontId="107" fillId="16" borderId="0" xfId="0" applyFont="1" applyFill="1" applyAlignment="1">
      <alignment vertical="center"/>
    </xf>
    <xf numFmtId="0" fontId="90" fillId="8" borderId="5" xfId="0" applyFont="1" applyFill="1" applyBorder="1" applyAlignment="1">
      <alignment horizontal="center" vertical="center" wrapText="1"/>
    </xf>
    <xf numFmtId="0" fontId="90" fillId="8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07" fillId="7" borderId="0" xfId="0" applyFont="1" applyFill="1" applyAlignment="1">
      <alignment vertical="center"/>
    </xf>
    <xf numFmtId="0" fontId="107" fillId="26" borderId="0" xfId="0" applyFont="1" applyFill="1" applyAlignment="1">
      <alignment vertical="center"/>
    </xf>
    <xf numFmtId="0" fontId="107" fillId="5" borderId="0" xfId="0" applyFont="1" applyFill="1" applyAlignment="1">
      <alignment vertical="center"/>
    </xf>
    <xf numFmtId="164" fontId="17" fillId="2" borderId="8" xfId="1" applyNumberFormat="1" applyFont="1" applyFill="1" applyBorder="1" applyAlignment="1">
      <alignment horizontal="center" vertical="center"/>
    </xf>
    <xf numFmtId="166" fontId="11" fillId="2" borderId="4" xfId="1" applyNumberFormat="1" applyFont="1" applyFill="1" applyBorder="1" applyAlignment="1">
      <alignment horizontal="center" vertical="center"/>
    </xf>
    <xf numFmtId="1" fontId="22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1" fontId="22" fillId="2" borderId="0" xfId="0" applyNumberFormat="1" applyFont="1" applyFill="1" applyAlignment="1">
      <alignment vertical="center" wrapText="1"/>
    </xf>
    <xf numFmtId="1" fontId="110" fillId="17" borderId="6" xfId="0" applyNumberFormat="1" applyFont="1" applyFill="1" applyBorder="1" applyAlignment="1">
      <alignment horizontal="center" vertical="center"/>
    </xf>
    <xf numFmtId="10" fontId="0" fillId="2" borderId="2" xfId="1" applyNumberFormat="1" applyFont="1" applyFill="1" applyBorder="1" applyAlignment="1">
      <alignment horizontal="center" vertical="center"/>
    </xf>
    <xf numFmtId="10" fontId="0" fillId="2" borderId="0" xfId="1" applyNumberFormat="1" applyFont="1" applyFill="1" applyAlignment="1">
      <alignment horizontal="center" vertical="center"/>
    </xf>
    <xf numFmtId="0" fontId="15" fillId="12" borderId="0" xfId="0" applyFont="1" applyFill="1" applyAlignment="1">
      <alignment horizontal="center" vertical="top"/>
    </xf>
    <xf numFmtId="0" fontId="15" fillId="12" borderId="2" xfId="0" applyFont="1" applyFill="1" applyBorder="1" applyAlignment="1">
      <alignment horizontal="center" vertical="top"/>
    </xf>
    <xf numFmtId="0" fontId="15" fillId="8" borderId="0" xfId="0" applyFont="1" applyFill="1" applyAlignment="1">
      <alignment horizontal="center" vertical="top"/>
    </xf>
    <xf numFmtId="0" fontId="4" fillId="2" borderId="0" xfId="0" applyFont="1" applyFill="1"/>
    <xf numFmtId="2" fontId="21" fillId="0" borderId="0" xfId="0" applyNumberFormat="1" applyFont="1"/>
    <xf numFmtId="2" fontId="21" fillId="0" borderId="0" xfId="0" applyNumberFormat="1" applyFont="1" applyAlignment="1">
      <alignment horizontal="right"/>
    </xf>
    <xf numFmtId="2" fontId="22" fillId="0" borderId="0" xfId="0" applyNumberFormat="1" applyFont="1"/>
    <xf numFmtId="1" fontId="15" fillId="0" borderId="0" xfId="0" applyNumberFormat="1" applyFont="1"/>
    <xf numFmtId="2" fontId="47" fillId="2" borderId="0" xfId="0" applyNumberFormat="1" applyFont="1" applyFill="1" applyAlignment="1">
      <alignment horizontal="center" vertical="center"/>
    </xf>
    <xf numFmtId="164" fontId="22" fillId="0" borderId="0" xfId="1" applyNumberFormat="1" applyFont="1"/>
    <xf numFmtId="2" fontId="22" fillId="0" borderId="0" xfId="1" applyNumberFormat="1" applyFont="1"/>
    <xf numFmtId="10" fontId="22" fillId="0" borderId="0" xfId="1" applyNumberFormat="1" applyFont="1"/>
    <xf numFmtId="10" fontId="21" fillId="0" borderId="0" xfId="1" applyNumberFormat="1" applyFont="1"/>
    <xf numFmtId="164" fontId="17" fillId="2" borderId="10" xfId="1" applyNumberFormat="1" applyFont="1" applyFill="1" applyBorder="1" applyAlignment="1">
      <alignment horizontal="center" vertical="center"/>
    </xf>
    <xf numFmtId="167" fontId="43" fillId="12" borderId="0" xfId="0" applyNumberFormat="1" applyFont="1" applyFill="1" applyAlignment="1">
      <alignment vertical="center"/>
    </xf>
    <xf numFmtId="2" fontId="43" fillId="12" borderId="0" xfId="0" applyNumberFormat="1" applyFont="1" applyFill="1" applyAlignment="1">
      <alignment vertical="center"/>
    </xf>
    <xf numFmtId="1" fontId="112" fillId="0" borderId="0" xfId="4" applyNumberFormat="1" applyFont="1" applyAlignment="1">
      <alignment horizontal="left" vertical="center"/>
    </xf>
    <xf numFmtId="172" fontId="21" fillId="0" borderId="0" xfId="3" applyNumberFormat="1" applyFont="1"/>
    <xf numFmtId="2" fontId="44" fillId="12" borderId="0" xfId="0" applyNumberFormat="1" applyFont="1" applyFill="1" applyAlignment="1">
      <alignment horizontal="center" vertical="center"/>
    </xf>
    <xf numFmtId="2" fontId="81" fillId="12" borderId="0" xfId="1" applyNumberFormat="1" applyFont="1" applyFill="1" applyBorder="1" applyAlignment="1">
      <alignment horizontal="center" vertical="center"/>
    </xf>
    <xf numFmtId="0" fontId="46" fillId="2" borderId="0" xfId="0" applyFont="1" applyFill="1" applyAlignment="1">
      <alignment horizontal="left"/>
    </xf>
    <xf numFmtId="0" fontId="103" fillId="17" borderId="0" xfId="0" applyFont="1" applyFill="1" applyAlignment="1">
      <alignment vertical="top" wrapText="1"/>
    </xf>
    <xf numFmtId="0" fontId="83" fillId="2" borderId="0" xfId="0" applyFont="1" applyFill="1" applyAlignment="1">
      <alignment vertical="center"/>
    </xf>
    <xf numFmtId="0" fontId="84" fillId="2" borderId="0" xfId="0" applyFont="1" applyFill="1" applyAlignment="1">
      <alignment vertical="center"/>
    </xf>
    <xf numFmtId="0" fontId="74" fillId="2" borderId="0" xfId="0" applyFont="1" applyFill="1" applyAlignment="1">
      <alignment vertical="center"/>
    </xf>
    <xf numFmtId="0" fontId="87" fillId="2" borderId="0" xfId="0" applyFont="1" applyFill="1" applyAlignment="1">
      <alignment vertical="center"/>
    </xf>
    <xf numFmtId="0" fontId="94" fillId="2" borderId="0" xfId="0" applyFont="1" applyFill="1" applyAlignment="1">
      <alignment vertical="center"/>
    </xf>
    <xf numFmtId="0" fontId="77" fillId="2" borderId="0" xfId="0" applyFont="1" applyFill="1" applyAlignment="1">
      <alignment vertical="center"/>
    </xf>
    <xf numFmtId="0" fontId="85" fillId="2" borderId="0" xfId="0" applyFont="1" applyFill="1" applyAlignment="1">
      <alignment vertical="center"/>
    </xf>
    <xf numFmtId="0" fontId="76" fillId="2" borderId="0" xfId="0" applyFont="1" applyFill="1" applyAlignment="1">
      <alignment vertical="center"/>
    </xf>
    <xf numFmtId="1" fontId="51" fillId="2" borderId="0" xfId="0" applyNumberFormat="1" applyFont="1" applyFill="1" applyAlignment="1">
      <alignment horizontal="center" vertical="center"/>
    </xf>
    <xf numFmtId="1" fontId="21" fillId="2" borderId="0" xfId="0" applyNumberFormat="1" applyFont="1" applyFill="1" applyAlignment="1">
      <alignment vertical="center"/>
    </xf>
    <xf numFmtId="1" fontId="79" fillId="2" borderId="0" xfId="0" applyNumberFormat="1" applyFont="1" applyFill="1" applyAlignment="1">
      <alignment horizontal="center" vertical="center"/>
    </xf>
    <xf numFmtId="0" fontId="92" fillId="2" borderId="0" xfId="0" applyFont="1" applyFill="1"/>
    <xf numFmtId="0" fontId="66" fillId="2" borderId="0" xfId="0" applyFont="1" applyFill="1" applyAlignment="1">
      <alignment horizontal="left" vertical="top" wrapText="1"/>
    </xf>
    <xf numFmtId="1" fontId="23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 vertical="top"/>
    </xf>
    <xf numFmtId="0" fontId="51" fillId="2" borderId="0" xfId="0" applyFont="1" applyFill="1" applyAlignment="1">
      <alignment horizontal="left"/>
    </xf>
    <xf numFmtId="0" fontId="21" fillId="2" borderId="0" xfId="0" applyFont="1" applyFill="1" applyAlignment="1">
      <alignment horizontal="left" vertical="top"/>
    </xf>
    <xf numFmtId="0" fontId="50" fillId="2" borderId="0" xfId="0" applyFont="1" applyFill="1" applyAlignment="1">
      <alignment horizontal="left" vertical="center"/>
    </xf>
    <xf numFmtId="0" fontId="50" fillId="2" borderId="0" xfId="0" applyFont="1" applyFill="1" applyAlignment="1">
      <alignment horizontal="left" vertical="top"/>
    </xf>
    <xf numFmtId="0" fontId="34" fillId="2" borderId="0" xfId="0" applyFont="1" applyFill="1" applyAlignment="1">
      <alignment horizontal="left" vertical="center"/>
    </xf>
    <xf numFmtId="0" fontId="23" fillId="2" borderId="1" xfId="0" applyFont="1" applyFill="1" applyBorder="1" applyAlignment="1">
      <alignment horizontal="left"/>
    </xf>
    <xf numFmtId="1" fontId="41" fillId="2" borderId="0" xfId="0" applyNumberFormat="1" applyFont="1" applyFill="1" applyAlignment="1">
      <alignment horizontal="left" vertical="center"/>
    </xf>
    <xf numFmtId="0" fontId="34" fillId="2" borderId="0" xfId="0" applyFont="1" applyFill="1" applyAlignment="1">
      <alignment horizontal="left"/>
    </xf>
    <xf numFmtId="0" fontId="34" fillId="2" borderId="0" xfId="0" applyFont="1" applyFill="1" applyAlignment="1">
      <alignment horizontal="left" vertical="top"/>
    </xf>
    <xf numFmtId="0" fontId="29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/>
    </xf>
    <xf numFmtId="0" fontId="65" fillId="2" borderId="0" xfId="0" applyFont="1" applyFill="1" applyAlignment="1">
      <alignment horizontal="left"/>
    </xf>
    <xf numFmtId="0" fontId="58" fillId="2" borderId="1" xfId="0" applyFont="1" applyFill="1" applyBorder="1" applyAlignment="1">
      <alignment horizontal="left" vertical="center"/>
    </xf>
    <xf numFmtId="164" fontId="46" fillId="17" borderId="3" xfId="1" applyNumberFormat="1" applyFont="1" applyFill="1" applyBorder="1" applyAlignment="1">
      <alignment horizontal="center" vertical="center"/>
    </xf>
    <xf numFmtId="164" fontId="46" fillId="17" borderId="0" xfId="1" applyNumberFormat="1" applyFont="1" applyFill="1" applyBorder="1" applyAlignment="1">
      <alignment horizontal="center" vertical="center"/>
    </xf>
    <xf numFmtId="164" fontId="17" fillId="2" borderId="0" xfId="1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40" fillId="8" borderId="0" xfId="0" applyFont="1" applyFill="1" applyAlignment="1">
      <alignment horizontal="center" vertical="center" wrapText="1"/>
    </xf>
    <xf numFmtId="0" fontId="101" fillId="17" borderId="0" xfId="0" applyFont="1" applyFill="1" applyAlignment="1">
      <alignment horizontal="left" vertical="top" wrapText="1"/>
    </xf>
    <xf numFmtId="0" fontId="32" fillId="6" borderId="5" xfId="0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 wrapText="1"/>
    </xf>
    <xf numFmtId="0" fontId="32" fillId="6" borderId="0" xfId="0" applyFont="1" applyFill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165" fontId="18" fillId="2" borderId="0" xfId="0" applyNumberFormat="1" applyFont="1" applyFill="1" applyAlignment="1">
      <alignment horizontal="center" vertical="center"/>
    </xf>
    <xf numFmtId="0" fontId="40" fillId="20" borderId="0" xfId="0" applyFont="1" applyFill="1" applyAlignment="1">
      <alignment horizontal="center" vertical="center" wrapText="1"/>
    </xf>
    <xf numFmtId="0" fontId="32" fillId="20" borderId="5" xfId="0" applyFont="1" applyFill="1" applyBorder="1" applyAlignment="1">
      <alignment horizontal="center" vertical="center" wrapText="1"/>
    </xf>
    <xf numFmtId="0" fontId="32" fillId="20" borderId="2" xfId="0" applyFont="1" applyFill="1" applyBorder="1" applyAlignment="1">
      <alignment horizontal="center" vertical="center" wrapText="1"/>
    </xf>
    <xf numFmtId="0" fontId="32" fillId="20" borderId="0" xfId="0" applyFont="1" applyFill="1" applyAlignment="1">
      <alignment horizontal="center" vertical="center" wrapText="1"/>
    </xf>
    <xf numFmtId="0" fontId="32" fillId="8" borderId="5" xfId="0" applyFont="1" applyFill="1" applyBorder="1" applyAlignment="1">
      <alignment horizontal="center" vertical="center" wrapText="1"/>
    </xf>
    <xf numFmtId="0" fontId="32" fillId="8" borderId="2" xfId="0" applyFont="1" applyFill="1" applyBorder="1" applyAlignment="1">
      <alignment horizontal="center" vertical="center" wrapText="1"/>
    </xf>
    <xf numFmtId="0" fontId="32" fillId="8" borderId="0" xfId="0" applyFont="1" applyFill="1" applyAlignment="1">
      <alignment horizontal="center" vertical="center" wrapText="1"/>
    </xf>
    <xf numFmtId="0" fontId="40" fillId="6" borderId="0" xfId="0" applyFont="1" applyFill="1" applyAlignment="1">
      <alignment horizontal="center" vertical="center" wrapText="1"/>
    </xf>
    <xf numFmtId="0" fontId="40" fillId="12" borderId="0" xfId="0" applyFont="1" applyFill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2" borderId="0" xfId="0" applyFont="1" applyFill="1" applyAlignment="1">
      <alignment horizontal="center" vertical="center" wrapText="1"/>
    </xf>
    <xf numFmtId="0" fontId="6" fillId="20" borderId="5" xfId="0" applyFont="1" applyFill="1" applyBorder="1" applyAlignment="1">
      <alignment horizontal="center" vertical="center" wrapText="1"/>
    </xf>
    <xf numFmtId="0" fontId="6" fillId="20" borderId="2" xfId="0" applyFont="1" applyFill="1" applyBorder="1" applyAlignment="1">
      <alignment horizontal="center" vertical="center" wrapText="1"/>
    </xf>
    <xf numFmtId="0" fontId="6" fillId="20" borderId="0" xfId="0" applyFont="1" applyFill="1" applyAlignment="1">
      <alignment horizontal="center" vertical="center" wrapText="1"/>
    </xf>
    <xf numFmtId="0" fontId="67" fillId="17" borderId="0" xfId="0" applyFont="1" applyFill="1" applyAlignment="1">
      <alignment horizontal="left" vertical="top" wrapText="1"/>
    </xf>
    <xf numFmtId="0" fontId="7" fillId="17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top"/>
    </xf>
    <xf numFmtId="0" fontId="6" fillId="12" borderId="5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12" borderId="0" xfId="0" applyFont="1" applyFill="1" applyAlignment="1">
      <alignment horizontal="center" vertical="center" wrapText="1"/>
    </xf>
    <xf numFmtId="9" fontId="6" fillId="2" borderId="0" xfId="1" applyFont="1" applyFill="1" applyBorder="1" applyAlignment="1">
      <alignment horizontal="left" vertical="center"/>
    </xf>
    <xf numFmtId="1" fontId="6" fillId="2" borderId="0" xfId="1" applyNumberFormat="1" applyFont="1" applyFill="1" applyBorder="1" applyAlignment="1">
      <alignment horizontal="center" vertical="center"/>
    </xf>
    <xf numFmtId="0" fontId="39" fillId="16" borderId="0" xfId="0" applyFont="1" applyFill="1" applyAlignment="1">
      <alignment horizontal="center" vertical="center" wrapText="1"/>
    </xf>
    <xf numFmtId="0" fontId="1" fillId="16" borderId="5" xfId="0" applyFont="1" applyFill="1" applyBorder="1" applyAlignment="1">
      <alignment horizontal="center" vertical="center" wrapText="1"/>
    </xf>
    <xf numFmtId="0" fontId="1" fillId="16" borderId="0" xfId="0" applyFont="1" applyFill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15" fillId="16" borderId="5" xfId="0" applyFont="1" applyFill="1" applyBorder="1" applyAlignment="1">
      <alignment horizontal="center" vertical="center"/>
    </xf>
    <xf numFmtId="0" fontId="15" fillId="16" borderId="0" xfId="0" applyFont="1" applyFill="1" applyAlignment="1">
      <alignment horizontal="center" vertical="center"/>
    </xf>
    <xf numFmtId="165" fontId="33" fillId="11" borderId="5" xfId="1" applyNumberFormat="1" applyFont="1" applyFill="1" applyBorder="1" applyAlignment="1">
      <alignment horizontal="center" vertical="center"/>
    </xf>
    <xf numFmtId="165" fontId="33" fillId="11" borderId="0" xfId="1" applyNumberFormat="1" applyFont="1" applyFill="1" applyBorder="1" applyAlignment="1">
      <alignment horizontal="center" vertical="center"/>
    </xf>
    <xf numFmtId="2" fontId="6" fillId="2" borderId="5" xfId="1" applyNumberFormat="1" applyFont="1" applyFill="1" applyBorder="1" applyAlignment="1">
      <alignment horizontal="center" vertical="center"/>
    </xf>
    <xf numFmtId="2" fontId="6" fillId="2" borderId="0" xfId="1" applyNumberFormat="1" applyFont="1" applyFill="1" applyBorder="1" applyAlignment="1">
      <alignment horizontal="center" vertical="center"/>
    </xf>
    <xf numFmtId="165" fontId="6" fillId="2" borderId="5" xfId="1" applyNumberFormat="1" applyFont="1" applyFill="1" applyBorder="1" applyAlignment="1">
      <alignment horizontal="center" vertical="center"/>
    </xf>
    <xf numFmtId="165" fontId="6" fillId="2" borderId="0" xfId="1" applyNumberFormat="1" applyFont="1" applyFill="1" applyBorder="1" applyAlignment="1">
      <alignment horizontal="center" vertical="center"/>
    </xf>
    <xf numFmtId="1" fontId="33" fillId="11" borderId="6" xfId="1" applyNumberFormat="1" applyFont="1" applyFill="1" applyBorder="1" applyAlignment="1">
      <alignment horizontal="center" vertical="center"/>
    </xf>
    <xf numFmtId="1" fontId="33" fillId="11" borderId="3" xfId="1" applyNumberFormat="1" applyFont="1" applyFill="1" applyBorder="1" applyAlignment="1">
      <alignment horizontal="center" vertical="center"/>
    </xf>
    <xf numFmtId="2" fontId="6" fillId="2" borderId="6" xfId="1" applyNumberFormat="1" applyFont="1" applyFill="1" applyBorder="1" applyAlignment="1">
      <alignment horizontal="center" vertical="center"/>
    </xf>
    <xf numFmtId="2" fontId="6" fillId="2" borderId="3" xfId="1" applyNumberFormat="1" applyFont="1" applyFill="1" applyBorder="1" applyAlignment="1">
      <alignment horizontal="center" vertical="center"/>
    </xf>
    <xf numFmtId="1" fontId="6" fillId="2" borderId="6" xfId="1" applyNumberFormat="1" applyFont="1" applyFill="1" applyBorder="1" applyAlignment="1">
      <alignment horizontal="center" vertical="center"/>
    </xf>
    <xf numFmtId="1" fontId="6" fillId="2" borderId="3" xfId="1" applyNumberFormat="1" applyFont="1" applyFill="1" applyBorder="1" applyAlignment="1">
      <alignment horizontal="center" vertical="center"/>
    </xf>
    <xf numFmtId="1" fontId="11" fillId="2" borderId="12" xfId="1" applyNumberFormat="1" applyFont="1" applyFill="1" applyBorder="1" applyAlignment="1">
      <alignment horizontal="center" vertical="center"/>
    </xf>
    <xf numFmtId="1" fontId="11" fillId="2" borderId="8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65" fontId="6" fillId="2" borderId="3" xfId="1" applyNumberFormat="1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1" fontId="33" fillId="11" borderId="0" xfId="1" applyNumberFormat="1" applyFont="1" applyFill="1" applyBorder="1" applyAlignment="1">
      <alignment horizontal="center" vertical="center"/>
    </xf>
    <xf numFmtId="165" fontId="11" fillId="2" borderId="12" xfId="1" applyNumberFormat="1" applyFont="1" applyFill="1" applyBorder="1" applyAlignment="1">
      <alignment horizontal="center" vertical="center"/>
    </xf>
    <xf numFmtId="165" fontId="11" fillId="2" borderId="8" xfId="1" applyNumberFormat="1" applyFont="1" applyFill="1" applyBorder="1" applyAlignment="1">
      <alignment horizontal="center" vertical="center"/>
    </xf>
    <xf numFmtId="0" fontId="39" fillId="5" borderId="0" xfId="0" applyFont="1" applyFill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1" fontId="6" fillId="2" borderId="5" xfId="1" applyNumberFormat="1" applyFont="1" applyFill="1" applyBorder="1" applyAlignment="1">
      <alignment horizontal="center" vertical="center"/>
    </xf>
    <xf numFmtId="0" fontId="15" fillId="28" borderId="5" xfId="0" applyFont="1" applyFill="1" applyBorder="1" applyAlignment="1">
      <alignment horizontal="center" vertical="center"/>
    </xf>
    <xf numFmtId="0" fontId="15" fillId="28" borderId="0" xfId="0" applyFont="1" applyFill="1" applyAlignment="1">
      <alignment horizontal="center" vertical="center"/>
    </xf>
    <xf numFmtId="1" fontId="18" fillId="2" borderId="0" xfId="0" applyNumberFormat="1" applyFont="1" applyFill="1" applyAlignment="1">
      <alignment horizontal="center" vertical="center"/>
    </xf>
    <xf numFmtId="0" fontId="39" fillId="28" borderId="0" xfId="0" applyFont="1" applyFill="1" applyAlignment="1">
      <alignment horizontal="center" vertical="center" wrapText="1"/>
    </xf>
    <xf numFmtId="0" fontId="1" fillId="28" borderId="5" xfId="0" applyFont="1" applyFill="1" applyBorder="1" applyAlignment="1">
      <alignment horizontal="center" vertical="center" wrapText="1"/>
    </xf>
    <xf numFmtId="0" fontId="1" fillId="28" borderId="0" xfId="0" applyFont="1" applyFill="1" applyAlignment="1">
      <alignment horizontal="center" vertical="center" wrapText="1"/>
    </xf>
    <xf numFmtId="0" fontId="1" fillId="28" borderId="2" xfId="0" applyFont="1" applyFill="1" applyBorder="1" applyAlignment="1">
      <alignment horizontal="center" vertical="center" wrapText="1"/>
    </xf>
    <xf numFmtId="1" fontId="18" fillId="2" borderId="5" xfId="0" applyNumberFormat="1" applyFont="1" applyFill="1" applyBorder="1" applyAlignment="1">
      <alignment horizontal="center" vertical="center"/>
    </xf>
    <xf numFmtId="1" fontId="18" fillId="2" borderId="6" xfId="0" applyNumberFormat="1" applyFont="1" applyFill="1" applyBorder="1" applyAlignment="1">
      <alignment horizontal="center" vertical="center"/>
    </xf>
    <xf numFmtId="1" fontId="18" fillId="2" borderId="3" xfId="0" applyNumberFormat="1" applyFont="1" applyFill="1" applyBorder="1" applyAlignment="1">
      <alignment horizontal="center" vertical="center"/>
    </xf>
    <xf numFmtId="0" fontId="39" fillId="26" borderId="0" xfId="0" applyFont="1" applyFill="1" applyAlignment="1">
      <alignment horizontal="center" vertical="center" wrapText="1"/>
    </xf>
    <xf numFmtId="0" fontId="1" fillId="26" borderId="5" xfId="0" applyFont="1" applyFill="1" applyBorder="1" applyAlignment="1">
      <alignment horizontal="center" vertical="center" wrapText="1"/>
    </xf>
    <xf numFmtId="0" fontId="1" fillId="26" borderId="0" xfId="0" applyFont="1" applyFill="1" applyAlignment="1">
      <alignment horizontal="center" vertical="center" wrapText="1"/>
    </xf>
    <xf numFmtId="0" fontId="1" fillId="26" borderId="2" xfId="0" applyFont="1" applyFill="1" applyBorder="1" applyAlignment="1">
      <alignment horizontal="center" vertical="center" wrapText="1"/>
    </xf>
    <xf numFmtId="0" fontId="15" fillId="26" borderId="5" xfId="0" applyFont="1" applyFill="1" applyBorder="1" applyAlignment="1">
      <alignment horizontal="center" vertical="center"/>
    </xf>
    <xf numFmtId="0" fontId="15" fillId="26" borderId="0" xfId="0" applyFont="1" applyFill="1" applyAlignment="1">
      <alignment horizontal="center" vertical="center"/>
    </xf>
    <xf numFmtId="170" fontId="61" fillId="2" borderId="5" xfId="1" applyNumberFormat="1" applyFont="1" applyFill="1" applyBorder="1" applyAlignment="1">
      <alignment horizontal="center" vertical="center"/>
    </xf>
    <xf numFmtId="170" fontId="61" fillId="2" borderId="0" xfId="1" applyNumberFormat="1" applyFont="1" applyFill="1" applyBorder="1" applyAlignment="1">
      <alignment horizontal="center" vertical="center"/>
    </xf>
    <xf numFmtId="1" fontId="61" fillId="2" borderId="5" xfId="1" applyNumberFormat="1" applyFont="1" applyFill="1" applyBorder="1" applyAlignment="1">
      <alignment horizontal="center" vertical="center"/>
    </xf>
    <xf numFmtId="1" fontId="61" fillId="2" borderId="0" xfId="1" applyNumberFormat="1" applyFont="1" applyFill="1" applyBorder="1" applyAlignment="1">
      <alignment horizontal="center" vertical="center"/>
    </xf>
    <xf numFmtId="165" fontId="61" fillId="2" borderId="5" xfId="1" applyNumberFormat="1" applyFont="1" applyFill="1" applyBorder="1" applyAlignment="1">
      <alignment horizontal="center" vertical="center"/>
    </xf>
    <xf numFmtId="165" fontId="61" fillId="2" borderId="0" xfId="1" applyNumberFormat="1" applyFont="1" applyFill="1" applyBorder="1" applyAlignment="1">
      <alignment horizontal="center" vertical="center"/>
    </xf>
    <xf numFmtId="167" fontId="61" fillId="2" borderId="5" xfId="1" applyNumberFormat="1" applyFont="1" applyFill="1" applyBorder="1" applyAlignment="1">
      <alignment horizontal="center" vertical="center"/>
    </xf>
    <xf numFmtId="167" fontId="61" fillId="2" borderId="0" xfId="1" applyNumberFormat="1" applyFont="1" applyFill="1" applyBorder="1" applyAlignment="1">
      <alignment horizontal="center" vertical="center"/>
    </xf>
    <xf numFmtId="2" fontId="61" fillId="2" borderId="5" xfId="1" applyNumberFormat="1" applyFont="1" applyFill="1" applyBorder="1" applyAlignment="1">
      <alignment horizontal="center" vertical="center"/>
    </xf>
    <xf numFmtId="2" fontId="61" fillId="2" borderId="0" xfId="1" applyNumberFormat="1" applyFont="1" applyFill="1" applyBorder="1" applyAlignment="1">
      <alignment horizontal="center" vertical="center"/>
    </xf>
    <xf numFmtId="165" fontId="61" fillId="2" borderId="6" xfId="1" applyNumberFormat="1" applyFont="1" applyFill="1" applyBorder="1" applyAlignment="1">
      <alignment horizontal="center" vertical="center"/>
    </xf>
    <xf numFmtId="165" fontId="61" fillId="2" borderId="3" xfId="1" applyNumberFormat="1" applyFont="1" applyFill="1" applyBorder="1" applyAlignment="1">
      <alignment horizontal="center" vertical="center"/>
    </xf>
    <xf numFmtId="2" fontId="61" fillId="2" borderId="6" xfId="1" applyNumberFormat="1" applyFont="1" applyFill="1" applyBorder="1" applyAlignment="1">
      <alignment horizontal="center" vertical="center"/>
    </xf>
    <xf numFmtId="2" fontId="61" fillId="2" borderId="3" xfId="1" applyNumberFormat="1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top"/>
    </xf>
    <xf numFmtId="0" fontId="15" fillId="7" borderId="0" xfId="0" applyFont="1" applyFill="1" applyAlignment="1">
      <alignment horizontal="center" vertical="top"/>
    </xf>
    <xf numFmtId="0" fontId="39" fillId="7" borderId="0" xfId="0" applyFont="1" applyFill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1" fontId="32" fillId="2" borderId="5" xfId="1" applyNumberFormat="1" applyFont="1" applyFill="1" applyBorder="1" applyAlignment="1">
      <alignment horizontal="center" vertical="center"/>
    </xf>
    <xf numFmtId="1" fontId="32" fillId="2" borderId="0" xfId="1" applyNumberFormat="1" applyFont="1" applyFill="1" applyBorder="1" applyAlignment="1">
      <alignment horizontal="center" vertical="center"/>
    </xf>
    <xf numFmtId="165" fontId="32" fillId="2" borderId="5" xfId="1" applyNumberFormat="1" applyFont="1" applyFill="1" applyBorder="1" applyAlignment="1">
      <alignment horizontal="center" vertical="center"/>
    </xf>
    <xf numFmtId="165" fontId="32" fillId="2" borderId="0" xfId="1" applyNumberFormat="1" applyFont="1" applyFill="1" applyBorder="1" applyAlignment="1">
      <alignment horizontal="center" vertical="center"/>
    </xf>
    <xf numFmtId="165" fontId="32" fillId="2" borderId="6" xfId="1" applyNumberFormat="1" applyFont="1" applyFill="1" applyBorder="1" applyAlignment="1">
      <alignment horizontal="center" vertical="center"/>
    </xf>
    <xf numFmtId="165" fontId="32" fillId="2" borderId="3" xfId="1" applyNumberFormat="1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 vertical="top"/>
    </xf>
    <xf numFmtId="0" fontId="15" fillId="8" borderId="0" xfId="0" applyFont="1" applyFill="1" applyAlignment="1">
      <alignment horizontal="center" vertical="top"/>
    </xf>
    <xf numFmtId="165" fontId="18" fillId="2" borderId="5" xfId="1" applyNumberFormat="1" applyFont="1" applyFill="1" applyBorder="1" applyAlignment="1">
      <alignment horizontal="center" vertical="center"/>
    </xf>
    <xf numFmtId="165" fontId="18" fillId="2" borderId="0" xfId="1" applyNumberFormat="1" applyFon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17" fillId="2" borderId="12" xfId="0" applyNumberFormat="1" applyFont="1" applyFill="1" applyBorder="1" applyAlignment="1">
      <alignment horizontal="center" vertical="center"/>
    </xf>
    <xf numFmtId="1" fontId="17" fillId="2" borderId="8" xfId="0" applyNumberFormat="1" applyFont="1" applyFill="1" applyBorder="1" applyAlignment="1">
      <alignment horizontal="center" vertical="center"/>
    </xf>
    <xf numFmtId="0" fontId="39" fillId="8" borderId="0" xfId="0" applyFont="1" applyFill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1" fontId="0" fillId="2" borderId="6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65" fontId="18" fillId="2" borderId="5" xfId="0" applyNumberFormat="1" applyFont="1" applyFill="1" applyBorder="1" applyAlignment="1">
      <alignment horizontal="center" vertical="center"/>
    </xf>
    <xf numFmtId="0" fontId="35" fillId="12" borderId="2" xfId="0" applyFont="1" applyFill="1" applyBorder="1" applyAlignment="1">
      <alignment horizontal="center" vertical="center" wrapText="1"/>
    </xf>
    <xf numFmtId="0" fontId="15" fillId="12" borderId="0" xfId="0" applyFont="1" applyFill="1" applyAlignment="1">
      <alignment horizontal="center" vertical="top"/>
    </xf>
    <xf numFmtId="0" fontId="38" fillId="12" borderId="0" xfId="0" applyFont="1" applyFill="1" applyAlignment="1">
      <alignment horizontal="center" vertical="center"/>
    </xf>
    <xf numFmtId="1" fontId="18" fillId="2" borderId="5" xfId="1" applyNumberFormat="1" applyFont="1" applyFill="1" applyBorder="1" applyAlignment="1">
      <alignment horizontal="center" vertical="center"/>
    </xf>
    <xf numFmtId="1" fontId="18" fillId="2" borderId="0" xfId="1" applyNumberFormat="1" applyFont="1" applyFill="1" applyBorder="1" applyAlignment="1">
      <alignment horizontal="center" vertical="center"/>
    </xf>
    <xf numFmtId="1" fontId="18" fillId="2" borderId="0" xfId="1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 wrapText="1"/>
    </xf>
    <xf numFmtId="0" fontId="15" fillId="12" borderId="5" xfId="0" applyFont="1" applyFill="1" applyBorder="1" applyAlignment="1">
      <alignment horizontal="center" vertical="center"/>
    </xf>
    <xf numFmtId="0" fontId="15" fillId="12" borderId="0" xfId="0" applyFont="1" applyFill="1" applyAlignment="1">
      <alignment horizontal="center" vertical="center"/>
    </xf>
    <xf numFmtId="9" fontId="11" fillId="2" borderId="0" xfId="1" applyFont="1" applyFill="1" applyBorder="1" applyAlignment="1">
      <alignment horizontal="center" vertical="center"/>
    </xf>
    <xf numFmtId="0" fontId="6" fillId="16" borderId="5" xfId="0" applyFont="1" applyFill="1" applyBorder="1" applyAlignment="1">
      <alignment horizontal="center" vertical="center" wrapText="1"/>
    </xf>
    <xf numFmtId="0" fontId="6" fillId="16" borderId="0" xfId="0" applyFont="1" applyFill="1" applyAlignment="1">
      <alignment horizontal="center" vertical="center" wrapText="1"/>
    </xf>
    <xf numFmtId="0" fontId="6" fillId="16" borderId="2" xfId="0" applyFont="1" applyFill="1" applyBorder="1" applyAlignment="1">
      <alignment horizontal="center" vertical="center" wrapText="1"/>
    </xf>
    <xf numFmtId="9" fontId="6" fillId="2" borderId="0" xfId="1" applyFont="1" applyFill="1" applyBorder="1" applyAlignment="1">
      <alignment horizontal="center" vertical="center"/>
    </xf>
    <xf numFmtId="0" fontId="39" fillId="16" borderId="0" xfId="0" applyFont="1" applyFill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28" borderId="5" xfId="0" applyFont="1" applyFill="1" applyBorder="1" applyAlignment="1">
      <alignment horizontal="center" vertical="center" wrapText="1"/>
    </xf>
    <xf numFmtId="0" fontId="6" fillId="28" borderId="0" xfId="0" applyFont="1" applyFill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 wrapText="1"/>
    </xf>
    <xf numFmtId="0" fontId="6" fillId="26" borderId="5" xfId="0" applyFont="1" applyFill="1" applyBorder="1" applyAlignment="1">
      <alignment horizontal="center" vertical="center" wrapText="1"/>
    </xf>
    <xf numFmtId="0" fontId="6" fillId="26" borderId="0" xfId="0" applyFont="1" applyFill="1" applyAlignment="1">
      <alignment horizontal="center" vertical="center" wrapText="1"/>
    </xf>
    <xf numFmtId="0" fontId="6" fillId="26" borderId="2" xfId="0" applyFont="1" applyFill="1" applyBorder="1" applyAlignment="1">
      <alignment horizontal="center" vertical="center" wrapText="1"/>
    </xf>
    <xf numFmtId="0" fontId="7" fillId="23" borderId="0" xfId="0" applyFont="1" applyFill="1" applyAlignment="1">
      <alignment horizontal="left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15" fillId="7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 wrapText="1"/>
    </xf>
    <xf numFmtId="0" fontId="52" fillId="15" borderId="0" xfId="0" applyFont="1" applyFill="1" applyAlignment="1">
      <alignment horizontal="left" vertical="top" wrapText="1"/>
    </xf>
    <xf numFmtId="0" fontId="69" fillId="2" borderId="0" xfId="0" applyFont="1" applyFill="1" applyAlignment="1">
      <alignment horizontal="left" vertical="center"/>
    </xf>
  </cellXfs>
  <cellStyles count="5">
    <cellStyle name="Comma" xfId="3" builtinId="3"/>
    <cellStyle name="Comma [0]" xfId="2" builtinId="6"/>
    <cellStyle name="Hyperlink" xfId="4" builtinId="8"/>
    <cellStyle name="Normal" xfId="0" builtinId="0"/>
    <cellStyle name="Percent" xfId="1" builtinId="5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numFmt numFmtId="1" formatCode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numFmt numFmtId="1" formatCode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</dxfs>
  <tableStyles count="0" defaultTableStyle="TableStyleMedium2" defaultPivotStyle="PivotStyleLight16"/>
  <colors>
    <mruColors>
      <color rgb="FF23A5D9"/>
      <color rgb="FFC9689E"/>
      <color rgb="FF63A280"/>
      <color rgb="FF7FB9D9"/>
      <color rgb="FF008AAC"/>
      <color rgb="FFED7D31"/>
      <color rgb="FFFF6941"/>
      <color rgb="FF855092"/>
      <color rgb="FFFFD44B"/>
      <color rgb="FF68A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Iceland's</a:t>
            </a:r>
          </a:p>
          <a:p>
            <a:pPr>
              <a:defRPr sz="1550"/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Emissions in</a:t>
            </a:r>
          </a:p>
          <a:p>
            <a:pPr>
              <a:defRPr sz="1550"/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2023 according</a:t>
            </a:r>
          </a:p>
          <a:p>
            <a:pPr>
              <a:defRPr sz="1550"/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to Obligations</a:t>
            </a:r>
          </a:p>
        </c:rich>
      </c:tx>
      <c:layout>
        <c:manualLayout>
          <c:xMode val="edge"/>
          <c:yMode val="edge"/>
          <c:x val="0.40107616403883983"/>
          <c:y val="0.387528935185185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4628515625"/>
          <c:y val="6.3361111111111118E-2"/>
          <c:w val="0.49759947916666669"/>
          <c:h val="0.88462129629629627"/>
        </c:manualLayout>
      </c:layout>
      <c:doughnutChart>
        <c:varyColors val="1"/>
        <c:ser>
          <c:idx val="0"/>
          <c:order val="0"/>
          <c:spPr>
            <a:solidFill>
              <a:schemeClr val="accent4"/>
            </a:solidFill>
          </c:spPr>
          <c:dPt>
            <c:idx val="0"/>
            <c:bubble3D val="0"/>
            <c:spPr>
              <a:solidFill>
                <a:srgbClr val="C9689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8B-4450-9DD9-CC7EBA9CA54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8B-4450-9DD9-CC7EBA9CA545}"/>
              </c:ext>
            </c:extLst>
          </c:dPt>
          <c:dPt>
            <c:idx val="2"/>
            <c:bubble3D val="0"/>
            <c:spPr>
              <a:solidFill>
                <a:srgbClr val="23A5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8B-4450-9DD9-CC7EBA9CA545}"/>
              </c:ext>
            </c:extLst>
          </c:dPt>
          <c:dPt>
            <c:idx val="3"/>
            <c:bubble3D val="0"/>
            <c:spPr>
              <a:solidFill>
                <a:srgbClr val="63A28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8B-4450-9DD9-CC7EBA9CA545}"/>
              </c:ext>
            </c:extLst>
          </c:dPt>
          <c:dLbls>
            <c:dLbl>
              <c:idx val="0"/>
              <c:layout>
                <c:manualLayout>
                  <c:x val="0.21184110063837894"/>
                  <c:y val="-0.12935185185185186"/>
                </c:manualLayout>
              </c:layout>
              <c:tx>
                <c:rich>
                  <a:bodyPr/>
                  <a:lstStyle/>
                  <a:p>
                    <a:fld id="{424848FA-3AB3-4737-AA95-08FE969CDD7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0C8A927F-9EBE-4003-BBF3-6A13C4266C70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fld id="{B23237A6-2A70-4471-9A19-35A80DA9FF4D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905762594292833"/>
                      <c:h val="0.2141196759259259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38B-4450-9DD9-CC7EBA9CA545}"/>
                </c:ext>
              </c:extLst>
            </c:dLbl>
            <c:dLbl>
              <c:idx val="1"/>
              <c:layout>
                <c:manualLayout>
                  <c:x val="0.20032195272903711"/>
                  <c:y val="1.763888888888878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2FCE3EF-2A33-45CF-B05F-A235AD4FFA99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A6B233EE-E5EA-415A-8811-F3CE1D77E8E9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AC2B299-39E8-4FC8-AB28-FBF5DACC10C2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552842018472138"/>
                      <c:h val="0.174519444444444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38B-4450-9DD9-CC7EBA9CA545}"/>
                </c:ext>
              </c:extLst>
            </c:dLbl>
            <c:dLbl>
              <c:idx val="2"/>
              <c:layout>
                <c:manualLayout>
                  <c:x val="0.20362306179991863"/>
                  <c:y val="0.17932870370370371"/>
                </c:manualLayout>
              </c:layout>
              <c:tx>
                <c:rich>
                  <a:bodyPr/>
                  <a:lstStyle/>
                  <a:p>
                    <a:fld id="{A6CB3057-936C-4DA8-867D-37E14EFE434E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1BC50713-4CA3-4A5E-9E54-EA531082CB6C}" type="VALUE">
                      <a:rPr lang="en-US" sz="1100"/>
                      <a:pPr/>
                      <a:t>[VALUE]</a:t>
                    </a:fld>
                    <a:r>
                      <a:rPr lang="en-US" sz="110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fld id="{5B08B55E-0337-4078-B960-B72670BBC232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586954495668834"/>
                      <c:h val="0.170912962962962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38B-4450-9DD9-CC7EBA9CA545}"/>
                </c:ext>
              </c:extLst>
            </c:dLbl>
            <c:dLbl>
              <c:idx val="3"/>
              <c:layout>
                <c:manualLayout>
                  <c:x val="-0.21351957430536067"/>
                  <c:y val="-9.4074074074074074E-2"/>
                </c:manualLayout>
              </c:layout>
              <c:tx>
                <c:rich>
                  <a:bodyPr/>
                  <a:lstStyle/>
                  <a:p>
                    <a:fld id="{3422EBF2-216A-443C-AE37-A88847E026F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6DD16726-D0D7-4230-AE0E-E3498E350079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fld id="{001E6DF9-A968-41F9-BC43-BEDEFEE1A712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916656520324831"/>
                      <c:h val="0.2141196759259259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38B-4450-9DD9-CC7EBA9CA5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'Talnagögn | Numerical Data'!$E$136:$E$139</c:f>
              <c:strCache>
                <c:ptCount val="4"/>
                <c:pt idx="0">
                  <c:v>ETS Stationary Emissions</c:v>
                </c:pt>
                <c:pt idx="1">
                  <c:v>Domestic Aviation (CO₂)</c:v>
                </c:pt>
                <c:pt idx="2">
                  <c:v>ESR</c:v>
                </c:pt>
                <c:pt idx="3">
                  <c:v>LULUCF</c:v>
                </c:pt>
              </c:strCache>
            </c:strRef>
          </c:cat>
          <c:val>
            <c:numRef>
              <c:f>'Talnagögn | Numerical Data'!$Z$136:$Z$139</c:f>
              <c:numCache>
                <c:formatCode>0</c:formatCode>
                <c:ptCount val="4"/>
                <c:pt idx="0">
                  <c:v>1812.53</c:v>
                </c:pt>
                <c:pt idx="1">
                  <c:v>22.340912733333333</c:v>
                </c:pt>
                <c:pt idx="2">
                  <c:v>2686.6235436287398</c:v>
                </c:pt>
                <c:pt idx="3">
                  <c:v>7742.5872946031541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38B-4450-9DD9-CC7EBA9CA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á Íslandi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400" b="0" i="0" u="none" strike="noStrike" kern="1200" spc="0" baseline="0">
                <a:solidFill>
                  <a:sysClr val="windowText" lastClr="000000"/>
                </a:solidFill>
              </a:rPr>
              <a:t>eftir skuldbindingum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Data'!$D$139</c:f>
              <c:strCache>
                <c:ptCount val="1"/>
                <c:pt idx="0">
                  <c:v>Landnotkun (LULUCF)</c:v>
                </c:pt>
              </c:strCache>
            </c:strRef>
          </c:tx>
          <c:spPr>
            <a:solidFill>
              <a:srgbClr val="63A280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Data'!$H$134:$AG$134</c15:sqref>
                  </c15:fullRef>
                </c:ext>
              </c:extLst>
              <c:f>'Talnagögn | Numerical Data'!$H$134:$Z$134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Data'!$H$139:$AG$139</c15:sqref>
                  </c15:fullRef>
                </c:ext>
              </c:extLst>
              <c:f>'Talnagögn | Numerical Data'!$H$139:$Z$139</c:f>
              <c:numCache>
                <c:formatCode>0</c:formatCode>
                <c:ptCount val="19"/>
                <c:pt idx="0">
                  <c:v>7745.9762440253562</c:v>
                </c:pt>
                <c:pt idx="1">
                  <c:v>7798.5372127211649</c:v>
                </c:pt>
                <c:pt idx="2">
                  <c:v>7700.2747971120243</c:v>
                </c:pt>
                <c:pt idx="3">
                  <c:v>7741.9116195473371</c:v>
                </c:pt>
                <c:pt idx="4">
                  <c:v>7785.7601698198168</c:v>
                </c:pt>
                <c:pt idx="5">
                  <c:v>7767.3487540486158</c:v>
                </c:pt>
                <c:pt idx="6">
                  <c:v>7747.2625234575435</c:v>
                </c:pt>
                <c:pt idx="7">
                  <c:v>7753.2772980530008</c:v>
                </c:pt>
                <c:pt idx="8">
                  <c:v>7753.7915214423783</c:v>
                </c:pt>
                <c:pt idx="9">
                  <c:v>7748.0129203167553</c:v>
                </c:pt>
                <c:pt idx="10">
                  <c:v>7739.2159532055402</c:v>
                </c:pt>
                <c:pt idx="11">
                  <c:v>7720.3272937839329</c:v>
                </c:pt>
                <c:pt idx="12">
                  <c:v>7693.1265864653978</c:v>
                </c:pt>
                <c:pt idx="13">
                  <c:v>7680.251944371128</c:v>
                </c:pt>
                <c:pt idx="14">
                  <c:v>7693.3661036372523</c:v>
                </c:pt>
                <c:pt idx="15">
                  <c:v>7701.6977654804423</c:v>
                </c:pt>
                <c:pt idx="16">
                  <c:v>7699.0368574365402</c:v>
                </c:pt>
                <c:pt idx="17">
                  <c:v>7757.0261112450144</c:v>
                </c:pt>
                <c:pt idx="18">
                  <c:v>7742.5872946031541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71-4357-9735-C5D5919704FC}"/>
            </c:ext>
          </c:extLst>
        </c:ser>
        <c:ser>
          <c:idx val="2"/>
          <c:order val="1"/>
          <c:tx>
            <c:strRef>
              <c:f>'Talnagögn | Numerical Data'!$D$138</c:f>
              <c:strCache>
                <c:ptCount val="1"/>
                <c:pt idx="0">
                  <c:v>Samfélagslosun</c:v>
                </c:pt>
              </c:strCache>
            </c:strRef>
          </c:tx>
          <c:spPr>
            <a:solidFill>
              <a:srgbClr val="23A5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Data'!$H$134:$AG$134</c15:sqref>
                  </c15:fullRef>
                </c:ext>
              </c:extLst>
              <c:f>'Talnagögn | Numerical Data'!$H$134:$Z$134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Data'!$H$138:$AG$138</c15:sqref>
                  </c15:fullRef>
                </c:ext>
              </c:extLst>
              <c:f>'Talnagögn | Numerical Data'!$H$138:$Z$138</c:f>
              <c:numCache>
                <c:formatCode>0</c:formatCode>
                <c:ptCount val="19"/>
                <c:pt idx="0">
                  <c:v>3139.1862663707016</c:v>
                </c:pt>
                <c:pt idx="1">
                  <c:v>3273.5774189213917</c:v>
                </c:pt>
                <c:pt idx="2">
                  <c:v>3444.457523711184</c:v>
                </c:pt>
                <c:pt idx="3">
                  <c:v>3305.2402069777299</c:v>
                </c:pt>
                <c:pt idx="4">
                  <c:v>3173.8460289170021</c:v>
                </c:pt>
                <c:pt idx="5">
                  <c:v>3059.4756016355341</c:v>
                </c:pt>
                <c:pt idx="6">
                  <c:v>2949.3094029802983</c:v>
                </c:pt>
                <c:pt idx="7">
                  <c:v>2865.4859504804854</c:v>
                </c:pt>
                <c:pt idx="8">
                  <c:v>2853.1407562653476</c:v>
                </c:pt>
                <c:pt idx="9">
                  <c:v>2882.6671677987706</c:v>
                </c:pt>
                <c:pt idx="10">
                  <c:v>2907.754049708381</c:v>
                </c:pt>
                <c:pt idx="11">
                  <c:v>2887.5890284349084</c:v>
                </c:pt>
                <c:pt idx="12">
                  <c:v>2920.3373607991311</c:v>
                </c:pt>
                <c:pt idx="13">
                  <c:v>2954.1474830740863</c:v>
                </c:pt>
                <c:pt idx="14">
                  <c:v>2864.7395047677983</c:v>
                </c:pt>
                <c:pt idx="15">
                  <c:v>2721.232081996247</c:v>
                </c:pt>
                <c:pt idx="16">
                  <c:v>2761.4658977222657</c:v>
                </c:pt>
                <c:pt idx="17">
                  <c:v>2763.8242228899271</c:v>
                </c:pt>
                <c:pt idx="18">
                  <c:v>2686.6235436287398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71-4357-9735-C5D5919704FC}"/>
            </c:ext>
          </c:extLst>
        </c:ser>
        <c:ser>
          <c:idx val="0"/>
          <c:order val="2"/>
          <c:tx>
            <c:strRef>
              <c:f>'Talnagögn | Numerical Data'!$D$136</c:f>
              <c:strCache>
                <c:ptCount val="1"/>
                <c:pt idx="0">
                  <c:v>ETS staðbundinn iðnaður</c:v>
                </c:pt>
              </c:strCache>
            </c:strRef>
          </c:tx>
          <c:spPr>
            <a:solidFill>
              <a:srgbClr val="C9689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Data'!$H$134:$AG$134</c15:sqref>
                  </c15:fullRef>
                </c:ext>
              </c:extLst>
              <c:f>'Talnagögn | Numerical Data'!$H$134:$Z$134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Data'!$H$136:$AG$136</c15:sqref>
                  </c15:fullRef>
                </c:ext>
              </c:extLst>
              <c:f>'Talnagögn | Numerical Data'!$H$136:$Z$136</c:f>
              <c:numCache>
                <c:formatCode>0</c:formatCode>
                <c:ptCount val="19"/>
                <c:pt idx="0">
                  <c:v>852.8829310927872</c:v>
                </c:pt>
                <c:pt idx="1">
                  <c:v>1273.7572023640969</c:v>
                </c:pt>
                <c:pt idx="2">
                  <c:v>1414.5983388630546</c:v>
                </c:pt>
                <c:pt idx="3">
                  <c:v>1931.1151277677468</c:v>
                </c:pt>
                <c:pt idx="4">
                  <c:v>1764.1449942061058</c:v>
                </c:pt>
                <c:pt idx="5">
                  <c:v>1783.4334517036384</c:v>
                </c:pt>
                <c:pt idx="6">
                  <c:v>1680.8912393316</c:v>
                </c:pt>
                <c:pt idx="7">
                  <c:v>1754.8609910767771</c:v>
                </c:pt>
                <c:pt idx="8">
                  <c:v>1771.0008677179781</c:v>
                </c:pt>
                <c:pt idx="9">
                  <c:v>1744.9715736278213</c:v>
                </c:pt>
                <c:pt idx="10">
                  <c:v>1801.5981907139039</c:v>
                </c:pt>
                <c:pt idx="11">
                  <c:v>1771.6683497563383</c:v>
                </c:pt>
                <c:pt idx="12">
                  <c:v>1824.7934949065466</c:v>
                </c:pt>
                <c:pt idx="13">
                  <c:v>1846.9543490538745</c:v>
                </c:pt>
                <c:pt idx="14">
                  <c:v>1802.8861236605896</c:v>
                </c:pt>
                <c:pt idx="15">
                  <c:v>1770.3866457865277</c:v>
                </c:pt>
                <c:pt idx="16">
                  <c:v>1843.5880000000002</c:v>
                </c:pt>
                <c:pt idx="17">
                  <c:v>1875.076</c:v>
                </c:pt>
                <c:pt idx="18">
                  <c:v>1812.53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71-4357-9735-C5D5919704FC}"/>
            </c:ext>
          </c:extLst>
        </c:ser>
        <c:ser>
          <c:idx val="1"/>
          <c:order val="3"/>
          <c:tx>
            <c:strRef>
              <c:f>'Talnagögn | Numerical Data'!$D$137</c:f>
              <c:strCache>
                <c:ptCount val="1"/>
                <c:pt idx="0">
                  <c:v>Innanlandsflug (CO₂)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Data'!$H$134:$AG$134</c15:sqref>
                  </c15:fullRef>
                </c:ext>
              </c:extLst>
              <c:f>'Talnagögn | Numerical Data'!$H$134:$Z$134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Data'!$H$137:$AG$137</c15:sqref>
                  </c15:fullRef>
                </c:ext>
              </c:extLst>
              <c:f>'Talnagögn | Numerical Data'!$H$137:$Z$137</c:f>
              <c:numCache>
                <c:formatCode>0</c:formatCode>
                <c:ptCount val="19"/>
                <c:pt idx="0">
                  <c:v>26.007138153333333</c:v>
                </c:pt>
                <c:pt idx="1">
                  <c:v>28.138312839999998</c:v>
                </c:pt>
                <c:pt idx="2">
                  <c:v>22.051151063333332</c:v>
                </c:pt>
                <c:pt idx="3">
                  <c:v>26.235003593333332</c:v>
                </c:pt>
                <c:pt idx="4">
                  <c:v>21.786911006666664</c:v>
                </c:pt>
                <c:pt idx="5">
                  <c:v>21.137412779999998</c:v>
                </c:pt>
                <c:pt idx="6">
                  <c:v>20.279152960000001</c:v>
                </c:pt>
                <c:pt idx="7">
                  <c:v>20.86468747</c:v>
                </c:pt>
                <c:pt idx="8">
                  <c:v>19.615938723333336</c:v>
                </c:pt>
                <c:pt idx="9">
                  <c:v>19.549418533333334</c:v>
                </c:pt>
                <c:pt idx="10">
                  <c:v>20.441658636666666</c:v>
                </c:pt>
                <c:pt idx="11">
                  <c:v>22.574404196666666</c:v>
                </c:pt>
                <c:pt idx="12">
                  <c:v>22.95845761</c:v>
                </c:pt>
                <c:pt idx="13">
                  <c:v>24.583191306666667</c:v>
                </c:pt>
                <c:pt idx="14">
                  <c:v>27.755915457878668</c:v>
                </c:pt>
                <c:pt idx="15">
                  <c:v>13.1457037426</c:v>
                </c:pt>
                <c:pt idx="16">
                  <c:v>20.735413380000001</c:v>
                </c:pt>
                <c:pt idx="17">
                  <c:v>24.085325513333334</c:v>
                </c:pt>
                <c:pt idx="18">
                  <c:v>22.340912733333333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71-4357-9735-C5D591970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07569024"/>
        <c:axId val="1007573344"/>
      </c:barChart>
      <c:catAx>
        <c:axId val="10075690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73344"/>
        <c:crosses val="autoZero"/>
        <c:auto val="1"/>
        <c:lblAlgn val="ctr"/>
        <c:lblOffset val="100"/>
        <c:noMultiLvlLbl val="0"/>
      </c:catAx>
      <c:valAx>
        <c:axId val="100757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6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/>
                </a:solidFill>
              </a:rPr>
              <a:t>Samfélagslosun Íslands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Data'!$D$146</c:f>
              <c:strCache>
                <c:ptCount val="1"/>
                <c:pt idx="0">
                  <c:v>Orka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Data'!$H$144:$AG$144</c15:sqref>
                  </c15:fullRef>
                </c:ext>
              </c:extLst>
              <c:f>'Talnagögn | Numerical Data'!$H$144:$Z$144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Data'!$H$146:$AG$146</c15:sqref>
                  </c15:fullRef>
                </c:ext>
              </c:extLst>
              <c:f>'Talnagögn | Numerical Data'!$H$146:$Z$146</c:f>
              <c:numCache>
                <c:formatCode>0</c:formatCode>
                <c:ptCount val="19"/>
                <c:pt idx="0">
                  <c:v>2101.2313277895437</c:v>
                </c:pt>
                <c:pt idx="1">
                  <c:v>2168.0687703710441</c:v>
                </c:pt>
                <c:pt idx="2">
                  <c:v>2315.5013983818321</c:v>
                </c:pt>
                <c:pt idx="3">
                  <c:v>2183.5873416718291</c:v>
                </c:pt>
                <c:pt idx="4">
                  <c:v>2095.1148282194449</c:v>
                </c:pt>
                <c:pt idx="5">
                  <c:v>1983.7685872855786</c:v>
                </c:pt>
                <c:pt idx="6">
                  <c:v>1862.6872122784205</c:v>
                </c:pt>
                <c:pt idx="7">
                  <c:v>1818.9861781313809</c:v>
                </c:pt>
                <c:pt idx="8">
                  <c:v>1789.5063231340205</c:v>
                </c:pt>
                <c:pt idx="9">
                  <c:v>1781.3471273072446</c:v>
                </c:pt>
                <c:pt idx="10">
                  <c:v>1825.3962692957534</c:v>
                </c:pt>
                <c:pt idx="11">
                  <c:v>1793.9754923483533</c:v>
                </c:pt>
                <c:pt idx="12">
                  <c:v>1836.3318793456506</c:v>
                </c:pt>
                <c:pt idx="13">
                  <c:v>1874.3483684132675</c:v>
                </c:pt>
                <c:pt idx="14">
                  <c:v>1815.2982863769109</c:v>
                </c:pt>
                <c:pt idx="15">
                  <c:v>1643.5475962967166</c:v>
                </c:pt>
                <c:pt idx="16">
                  <c:v>1719.4728785864127</c:v>
                </c:pt>
                <c:pt idx="17">
                  <c:v>1776.0965511505246</c:v>
                </c:pt>
                <c:pt idx="18">
                  <c:v>1747.0340987702732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1-435B-9BDE-05B42512DB99}"/>
            </c:ext>
          </c:extLst>
        </c:ser>
        <c:ser>
          <c:idx val="1"/>
          <c:order val="1"/>
          <c:tx>
            <c:strRef>
              <c:f>'Talnagögn | Numerical Data'!$D$147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Data'!$H$144:$AG$144</c15:sqref>
                  </c15:fullRef>
                </c:ext>
              </c:extLst>
              <c:f>'Talnagögn | Numerical Data'!$H$144:$Z$144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Data'!$H$147:$AG$147</c15:sqref>
                  </c15:fullRef>
                </c:ext>
              </c:extLst>
              <c:f>'Talnagögn | Numerical Data'!$H$147:$Z$147</c:f>
              <c:numCache>
                <c:formatCode>0</c:formatCode>
                <c:ptCount val="19"/>
                <c:pt idx="0">
                  <c:v>128.76638639728401</c:v>
                </c:pt>
                <c:pt idx="1">
                  <c:v>146.07091625554062</c:v>
                </c:pt>
                <c:pt idx="2">
                  <c:v>149.30106885424948</c:v>
                </c:pt>
                <c:pt idx="3">
                  <c:v>143.85046893684103</c:v>
                </c:pt>
                <c:pt idx="4">
                  <c:v>122.09091575175307</c:v>
                </c:pt>
                <c:pt idx="5">
                  <c:v>133.8946101620877</c:v>
                </c:pt>
                <c:pt idx="6">
                  <c:v>167.03243109314053</c:v>
                </c:pt>
                <c:pt idx="7">
                  <c:v>155.19618262230119</c:v>
                </c:pt>
                <c:pt idx="8">
                  <c:v>182.77418905586319</c:v>
                </c:pt>
                <c:pt idx="9">
                  <c:v>180.0655546343412</c:v>
                </c:pt>
                <c:pt idx="10">
                  <c:v>171.93625822126546</c:v>
                </c:pt>
                <c:pt idx="11">
                  <c:v>188.4274793849213</c:v>
                </c:pt>
                <c:pt idx="12">
                  <c:v>180.12482556594523</c:v>
                </c:pt>
                <c:pt idx="13">
                  <c:v>200.37580215682146</c:v>
                </c:pt>
                <c:pt idx="14">
                  <c:v>210.50618174279634</c:v>
                </c:pt>
                <c:pt idx="15">
                  <c:v>214.53485473691171</c:v>
                </c:pt>
                <c:pt idx="16">
                  <c:v>178.6915748973156</c:v>
                </c:pt>
                <c:pt idx="17">
                  <c:v>149.23584248523116</c:v>
                </c:pt>
                <c:pt idx="18">
                  <c:v>140.27829827292044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31-435B-9BDE-05B42512DB99}"/>
            </c:ext>
          </c:extLst>
        </c:ser>
        <c:ser>
          <c:idx val="2"/>
          <c:order val="2"/>
          <c:tx>
            <c:strRef>
              <c:f>'Talnagögn | Numerical Data'!$D$148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Data'!$H$144:$AG$144</c15:sqref>
                  </c15:fullRef>
                </c:ext>
              </c:extLst>
              <c:f>'Talnagögn | Numerical Data'!$H$144:$Z$144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Data'!$H$148:$AG$148</c15:sqref>
                  </c15:fullRef>
                </c:ext>
              </c:extLst>
              <c:f>'Talnagögn | Numerical Data'!$H$148:$Z$148</c:f>
              <c:numCache>
                <c:formatCode>0</c:formatCode>
                <c:ptCount val="19"/>
                <c:pt idx="0">
                  <c:v>596.85981550894428</c:v>
                </c:pt>
                <c:pt idx="1">
                  <c:v>623.90469093660488</c:v>
                </c:pt>
                <c:pt idx="2">
                  <c:v>640.55199733106656</c:v>
                </c:pt>
                <c:pt idx="3">
                  <c:v>656.17536650820671</c:v>
                </c:pt>
                <c:pt idx="4">
                  <c:v>644.87020767608908</c:v>
                </c:pt>
                <c:pt idx="5">
                  <c:v>633.55642453758139</c:v>
                </c:pt>
                <c:pt idx="6">
                  <c:v>630.74495966941947</c:v>
                </c:pt>
                <c:pt idx="7">
                  <c:v>622.89420640662797</c:v>
                </c:pt>
                <c:pt idx="8">
                  <c:v>613.08864978364238</c:v>
                </c:pt>
                <c:pt idx="9">
                  <c:v>653.85144959846127</c:v>
                </c:pt>
                <c:pt idx="10">
                  <c:v>644.43474378086751</c:v>
                </c:pt>
                <c:pt idx="11">
                  <c:v>643.01119834845065</c:v>
                </c:pt>
                <c:pt idx="12">
                  <c:v>644.48627704810951</c:v>
                </c:pt>
                <c:pt idx="13">
                  <c:v>621.42952362853339</c:v>
                </c:pt>
                <c:pt idx="14">
                  <c:v>605.22420471066539</c:v>
                </c:pt>
                <c:pt idx="15">
                  <c:v>602.79362788269862</c:v>
                </c:pt>
                <c:pt idx="16">
                  <c:v>605.61397114701299</c:v>
                </c:pt>
                <c:pt idx="17">
                  <c:v>591.10171100696436</c:v>
                </c:pt>
                <c:pt idx="18">
                  <c:v>565.23858042692223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31-435B-9BDE-05B42512DB99}"/>
            </c:ext>
          </c:extLst>
        </c:ser>
        <c:ser>
          <c:idx val="3"/>
          <c:order val="3"/>
          <c:tx>
            <c:strRef>
              <c:f>'Talnagögn | Numerical Data'!$D$149</c:f>
              <c:strCache>
                <c:ptCount val="1"/>
                <c:pt idx="0">
                  <c:v>Úrgangur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Data'!$H$144:$AG$144</c15:sqref>
                  </c15:fullRef>
                </c:ext>
              </c:extLst>
              <c:f>'Talnagögn | Numerical Data'!$H$144:$Z$144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Data'!$H$149:$AG$149</c15:sqref>
                  </c15:fullRef>
                </c:ext>
              </c:extLst>
              <c:f>'Talnagögn | Numerical Data'!$H$149:$Z$149</c:f>
              <c:numCache>
                <c:formatCode>0</c:formatCode>
                <c:ptCount val="19"/>
                <c:pt idx="0">
                  <c:v>312.32873667492953</c:v>
                </c:pt>
                <c:pt idx="1">
                  <c:v>335.53304135820196</c:v>
                </c:pt>
                <c:pt idx="2">
                  <c:v>339.10305914403597</c:v>
                </c:pt>
                <c:pt idx="3">
                  <c:v>321.6270298608535</c:v>
                </c:pt>
                <c:pt idx="4">
                  <c:v>311.77007726971436</c:v>
                </c:pt>
                <c:pt idx="5">
                  <c:v>308.25597965028646</c:v>
                </c:pt>
                <c:pt idx="6">
                  <c:v>288.84479993931751</c:v>
                </c:pt>
                <c:pt idx="7">
                  <c:v>268.40938332017515</c:v>
                </c:pt>
                <c:pt idx="8">
                  <c:v>267.7715942918208</c:v>
                </c:pt>
                <c:pt idx="9">
                  <c:v>267.4030362587236</c:v>
                </c:pt>
                <c:pt idx="10">
                  <c:v>265.98677841049454</c:v>
                </c:pt>
                <c:pt idx="11">
                  <c:v>262.17485835318359</c:v>
                </c:pt>
                <c:pt idx="12">
                  <c:v>259.3943788394256</c:v>
                </c:pt>
                <c:pt idx="13">
                  <c:v>257.99378887546436</c:v>
                </c:pt>
                <c:pt idx="14">
                  <c:v>233.71083193742567</c:v>
                </c:pt>
                <c:pt idx="15">
                  <c:v>260.35600307991979</c:v>
                </c:pt>
                <c:pt idx="16">
                  <c:v>257.68679152971572</c:v>
                </c:pt>
                <c:pt idx="17">
                  <c:v>247.38837392697201</c:v>
                </c:pt>
                <c:pt idx="18">
                  <c:v>234.073911665163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31-435B-9BDE-05B42512D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72347632"/>
        <c:axId val="1072345832"/>
      </c:barChart>
      <c:catAx>
        <c:axId val="1072347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5832"/>
        <c:crosses val="autoZero"/>
        <c:auto val="1"/>
        <c:lblAlgn val="ctr"/>
        <c:lblOffset val="100"/>
        <c:noMultiLvlLbl val="0"/>
      </c:catAx>
      <c:valAx>
        <c:axId val="107234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b="0"/>
              <a:t>Samfélagslosun Íslands skipt</a:t>
            </a:r>
            <a:r>
              <a:rPr lang="en-GB" b="0" baseline="0"/>
              <a:t> eftir helstu uppsprettum</a:t>
            </a:r>
            <a:endParaRPr lang="en-GB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Data'!$D$159</c:f>
              <c:strCache>
                <c:ptCount val="1"/>
                <c:pt idx="0">
                  <c:v>Vegasamgöngur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Data'!$H$159:$AG$159</c15:sqref>
                  </c15:fullRef>
                </c:ext>
              </c:extLst>
              <c:f>'Talnagögn | Numerical Data'!$H$159:$Z$159</c:f>
              <c:numCache>
                <c:formatCode>0</c:formatCode>
                <c:ptCount val="19"/>
                <c:pt idx="0">
                  <c:v>774.95747101277266</c:v>
                </c:pt>
                <c:pt idx="1">
                  <c:v>883.41839261624648</c:v>
                </c:pt>
                <c:pt idx="2">
                  <c:v>914.92890097852603</c:v>
                </c:pt>
                <c:pt idx="3">
                  <c:v>861.19918356733797</c:v>
                </c:pt>
                <c:pt idx="4">
                  <c:v>861.99735794171988</c:v>
                </c:pt>
                <c:pt idx="5">
                  <c:v>814.47490155229229</c:v>
                </c:pt>
                <c:pt idx="6">
                  <c:v>796.08775836848304</c:v>
                </c:pt>
                <c:pt idx="7">
                  <c:v>790.58048843189806</c:v>
                </c:pt>
                <c:pt idx="8">
                  <c:v>805.05443779585062</c:v>
                </c:pt>
                <c:pt idx="9">
                  <c:v>804.17166727771121</c:v>
                </c:pt>
                <c:pt idx="10">
                  <c:v>826.7581564348211</c:v>
                </c:pt>
                <c:pt idx="11">
                  <c:v>901.86470885099754</c:v>
                </c:pt>
                <c:pt idx="12">
                  <c:v>951.50372351364103</c:v>
                </c:pt>
                <c:pt idx="13">
                  <c:v>977.00579166079274</c:v>
                </c:pt>
                <c:pt idx="14">
                  <c:v>956.64786180754822</c:v>
                </c:pt>
                <c:pt idx="15">
                  <c:v>830.53285744339826</c:v>
                </c:pt>
                <c:pt idx="16">
                  <c:v>859.5260140553471</c:v>
                </c:pt>
                <c:pt idx="17">
                  <c:v>925.53110026533784</c:v>
                </c:pt>
                <c:pt idx="18">
                  <c:v>920.79432047634907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3-41BF-B797-2189AAE39B2F}"/>
            </c:ext>
          </c:extLst>
        </c:ser>
        <c:ser>
          <c:idx val="1"/>
          <c:order val="1"/>
          <c:tx>
            <c:strRef>
              <c:f>'Talnagögn | Numerical Data'!$D$164</c:f>
              <c:strCache>
                <c:ptCount val="1"/>
                <c:pt idx="0">
                  <c:v>Fiskiskip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Data'!$H$164:$AG$164</c15:sqref>
                  </c15:fullRef>
                </c:ext>
              </c:extLst>
              <c:f>'Talnagögn | Numerical Data'!$H$164:$Z$164</c:f>
              <c:numCache>
                <c:formatCode>0</c:formatCode>
                <c:ptCount val="19"/>
                <c:pt idx="0">
                  <c:v>742.27579695757936</c:v>
                </c:pt>
                <c:pt idx="1">
                  <c:v>676.16624793131371</c:v>
                </c:pt>
                <c:pt idx="2">
                  <c:v>768.90031104164586</c:v>
                </c:pt>
                <c:pt idx="3">
                  <c:v>706.67813037021858</c:v>
                </c:pt>
                <c:pt idx="4">
                  <c:v>762.70393720745039</c:v>
                </c:pt>
                <c:pt idx="5">
                  <c:v>726.56824505484042</c:v>
                </c:pt>
                <c:pt idx="6">
                  <c:v>657.20260984912954</c:v>
                </c:pt>
                <c:pt idx="7">
                  <c:v>651.37378056662806</c:v>
                </c:pt>
                <c:pt idx="8">
                  <c:v>614.72353826059737</c:v>
                </c:pt>
                <c:pt idx="9">
                  <c:v>606.24731041801465</c:v>
                </c:pt>
                <c:pt idx="10">
                  <c:v>621.21740588116916</c:v>
                </c:pt>
                <c:pt idx="11">
                  <c:v>518.76690503112491</c:v>
                </c:pt>
                <c:pt idx="12">
                  <c:v>530.38142924834813</c:v>
                </c:pt>
                <c:pt idx="13">
                  <c:v>546.90019133575004</c:v>
                </c:pt>
                <c:pt idx="14">
                  <c:v>518.36261174209733</c:v>
                </c:pt>
                <c:pt idx="15">
                  <c:v>509.49421478812258</c:v>
                </c:pt>
                <c:pt idx="16">
                  <c:v>569.41865140399079</c:v>
                </c:pt>
                <c:pt idx="17">
                  <c:v>481.51547449283527</c:v>
                </c:pt>
                <c:pt idx="18">
                  <c:v>484.54957298019235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A3-41BF-B797-2189AAE39B2F}"/>
            </c:ext>
          </c:extLst>
        </c:ser>
        <c:ser>
          <c:idx val="2"/>
          <c:order val="2"/>
          <c:tx>
            <c:strRef>
              <c:f>'Talnagögn | Numerical Data'!$D$165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Data'!$H$165:$AG$165</c15:sqref>
                  </c15:fullRef>
                </c:ext>
              </c:extLst>
              <c:f>'Talnagögn | Numerical Data'!$H$165:$Z$165</c:f>
              <c:numCache>
                <c:formatCode>0</c:formatCode>
                <c:ptCount val="19"/>
                <c:pt idx="0">
                  <c:v>596.85981550894428</c:v>
                </c:pt>
                <c:pt idx="1">
                  <c:v>623.90469093660488</c:v>
                </c:pt>
                <c:pt idx="2">
                  <c:v>640.55199733106656</c:v>
                </c:pt>
                <c:pt idx="3">
                  <c:v>656.17536650820671</c:v>
                </c:pt>
                <c:pt idx="4">
                  <c:v>644.87020767608908</c:v>
                </c:pt>
                <c:pt idx="5">
                  <c:v>633.55642453758139</c:v>
                </c:pt>
                <c:pt idx="6">
                  <c:v>630.74495966941947</c:v>
                </c:pt>
                <c:pt idx="7">
                  <c:v>622.89420640662797</c:v>
                </c:pt>
                <c:pt idx="8">
                  <c:v>613.08864978364238</c:v>
                </c:pt>
                <c:pt idx="9">
                  <c:v>653.85144959846127</c:v>
                </c:pt>
                <c:pt idx="10">
                  <c:v>644.43474378086751</c:v>
                </c:pt>
                <c:pt idx="11">
                  <c:v>643.01119834845065</c:v>
                </c:pt>
                <c:pt idx="12">
                  <c:v>644.48627704810951</c:v>
                </c:pt>
                <c:pt idx="13">
                  <c:v>621.42952362853339</c:v>
                </c:pt>
                <c:pt idx="14">
                  <c:v>605.22420471066539</c:v>
                </c:pt>
                <c:pt idx="15">
                  <c:v>602.79362788269862</c:v>
                </c:pt>
                <c:pt idx="16">
                  <c:v>605.61397114701299</c:v>
                </c:pt>
                <c:pt idx="17">
                  <c:v>591.10171100696436</c:v>
                </c:pt>
                <c:pt idx="18">
                  <c:v>565.23858042692223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A3-41BF-B797-2189AAE39B2F}"/>
            </c:ext>
          </c:extLst>
        </c:ser>
        <c:ser>
          <c:idx val="3"/>
          <c:order val="3"/>
          <c:tx>
            <c:strRef>
              <c:f>'Talnagögn | Numerical Data'!$D$166</c:f>
              <c:strCache>
                <c:ptCount val="1"/>
                <c:pt idx="0">
                  <c:v>Urðun úrgangs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Data'!$H$166:$AG$166</c15:sqref>
                  </c15:fullRef>
                </c:ext>
              </c:extLst>
              <c:f>'Talnagögn | Numerical Data'!$H$166:$Z$166</c:f>
              <c:numCache>
                <c:formatCode>0</c:formatCode>
                <c:ptCount val="19"/>
                <c:pt idx="0">
                  <c:v>283.88073703295896</c:v>
                </c:pt>
                <c:pt idx="1">
                  <c:v>308.73464539352659</c:v>
                </c:pt>
                <c:pt idx="2">
                  <c:v>308.02966803621149</c:v>
                </c:pt>
                <c:pt idx="3">
                  <c:v>293.01549216116052</c:v>
                </c:pt>
                <c:pt idx="4">
                  <c:v>283.75050344880202</c:v>
                </c:pt>
                <c:pt idx="5">
                  <c:v>280.45500605778898</c:v>
                </c:pt>
                <c:pt idx="6">
                  <c:v>259.9436503224897</c:v>
                </c:pt>
                <c:pt idx="7">
                  <c:v>237.97107935754372</c:v>
                </c:pt>
                <c:pt idx="8">
                  <c:v>238.18718205726799</c:v>
                </c:pt>
                <c:pt idx="9">
                  <c:v>236.75247745728154</c:v>
                </c:pt>
                <c:pt idx="10">
                  <c:v>233.69345769894986</c:v>
                </c:pt>
                <c:pt idx="11">
                  <c:v>230.92311140512251</c:v>
                </c:pt>
                <c:pt idx="12">
                  <c:v>226.76234473413896</c:v>
                </c:pt>
                <c:pt idx="13">
                  <c:v>226.65217521019284</c:v>
                </c:pt>
                <c:pt idx="14">
                  <c:v>201.10888758887586</c:v>
                </c:pt>
                <c:pt idx="15">
                  <c:v>228.9549570903697</c:v>
                </c:pt>
                <c:pt idx="16">
                  <c:v>224.88063959888589</c:v>
                </c:pt>
                <c:pt idx="17">
                  <c:v>214.62862421569852</c:v>
                </c:pt>
                <c:pt idx="18">
                  <c:v>201.15949409299373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A3-41BF-B797-2189AAE39B2F}"/>
            </c:ext>
          </c:extLst>
        </c:ser>
        <c:ser>
          <c:idx val="4"/>
          <c:order val="4"/>
          <c:tx>
            <c:strRef>
              <c:f>'Talnagögn | Numerical Data'!$D$167</c:f>
              <c:strCache>
                <c:ptCount val="1"/>
                <c:pt idx="0">
                  <c:v>Kælibúnaður (F-gös)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Data'!$H$167:$AG$167</c15:sqref>
                  </c15:fullRef>
                </c:ext>
              </c:extLst>
              <c:f>'Talnagögn | Numerical Data'!$H$167:$Z$167</c:f>
              <c:numCache>
                <c:formatCode>0</c:formatCode>
                <c:ptCount val="19"/>
                <c:pt idx="0">
                  <c:v>57.201241406144838</c:v>
                </c:pt>
                <c:pt idx="1">
                  <c:v>66.268728117954964</c:v>
                </c:pt>
                <c:pt idx="2">
                  <c:v>66.94139885551283</c:v>
                </c:pt>
                <c:pt idx="3">
                  <c:v>65.619674949677176</c:v>
                </c:pt>
                <c:pt idx="4">
                  <c:v>78.815684882158905</c:v>
                </c:pt>
                <c:pt idx="5">
                  <c:v>106.63787846935243</c:v>
                </c:pt>
                <c:pt idx="6">
                  <c:v>131.33347009246177</c:v>
                </c:pt>
                <c:pt idx="7">
                  <c:v>136.5156278242512</c:v>
                </c:pt>
                <c:pt idx="8">
                  <c:v>166.67301783528774</c:v>
                </c:pt>
                <c:pt idx="9">
                  <c:v>164.47973841133989</c:v>
                </c:pt>
                <c:pt idx="10">
                  <c:v>156.82957565208963</c:v>
                </c:pt>
                <c:pt idx="11">
                  <c:v>173.66618826618588</c:v>
                </c:pt>
                <c:pt idx="12">
                  <c:v>164.60973006017312</c:v>
                </c:pt>
                <c:pt idx="13">
                  <c:v>182.49465783600516</c:v>
                </c:pt>
                <c:pt idx="14">
                  <c:v>194.40775708209762</c:v>
                </c:pt>
                <c:pt idx="15">
                  <c:v>198.16685581224471</c:v>
                </c:pt>
                <c:pt idx="16">
                  <c:v>162.47594201837697</c:v>
                </c:pt>
                <c:pt idx="17">
                  <c:v>133.26429206158915</c:v>
                </c:pt>
                <c:pt idx="18">
                  <c:v>124.63478001256811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A3-41BF-B797-2189AAE39B2F}"/>
            </c:ext>
          </c:extLst>
        </c:ser>
        <c:ser>
          <c:idx val="5"/>
          <c:order val="5"/>
          <c:tx>
            <c:strRef>
              <c:f>'Talnagögn | Numerical Data'!$D$168</c:f>
              <c:strCache>
                <c:ptCount val="1"/>
                <c:pt idx="0">
                  <c:v>Jarðvarmavirkjanir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Data'!$H$168:$AG$168</c15:sqref>
                  </c15:fullRef>
                </c:ext>
              </c:extLst>
              <c:f>'Talnagögn | Numerical Data'!$H$168:$Z$168</c:f>
              <c:numCache>
                <c:formatCode>0</c:formatCode>
                <c:ptCount val="19"/>
                <c:pt idx="0">
                  <c:v>119.43739330616143</c:v>
                </c:pt>
                <c:pt idx="1">
                  <c:v>129.4591322935857</c:v>
                </c:pt>
                <c:pt idx="2">
                  <c:v>150.1365476380019</c:v>
                </c:pt>
                <c:pt idx="3">
                  <c:v>188.79046841169912</c:v>
                </c:pt>
                <c:pt idx="4">
                  <c:v>172.68275584137766</c:v>
                </c:pt>
                <c:pt idx="5">
                  <c:v>194.76400000000001</c:v>
                </c:pt>
                <c:pt idx="6">
                  <c:v>183.428</c:v>
                </c:pt>
                <c:pt idx="7">
                  <c:v>175.14867999999998</c:v>
                </c:pt>
                <c:pt idx="8">
                  <c:v>177.02600000000001</c:v>
                </c:pt>
                <c:pt idx="9">
                  <c:v>187.44652000000002</c:v>
                </c:pt>
                <c:pt idx="10">
                  <c:v>167.55332000000001</c:v>
                </c:pt>
                <c:pt idx="11">
                  <c:v>152.1463984264463</c:v>
                </c:pt>
                <c:pt idx="12">
                  <c:v>149.39019999999999</c:v>
                </c:pt>
                <c:pt idx="13">
                  <c:v>159.285</c:v>
                </c:pt>
                <c:pt idx="14">
                  <c:v>166.61846041329147</c:v>
                </c:pt>
                <c:pt idx="15">
                  <c:v>179.18884</c:v>
                </c:pt>
                <c:pt idx="16">
                  <c:v>166.39276267328282</c:v>
                </c:pt>
                <c:pt idx="17">
                  <c:v>178.14378461355247</c:v>
                </c:pt>
                <c:pt idx="18">
                  <c:v>176.69460000000001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A3-41BF-B797-2189AAE39B2F}"/>
            </c:ext>
          </c:extLst>
        </c:ser>
        <c:ser>
          <c:idx val="6"/>
          <c:order val="6"/>
          <c:tx>
            <c:strRef>
              <c:f>'Talnagögn | Numerical Data'!$D$169</c:f>
              <c:strCache>
                <c:ptCount val="1"/>
                <c:pt idx="0">
                  <c:v>Vélar og tæki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Data'!$H$169:$AG$169</c15:sqref>
                  </c15:fullRef>
                </c:ext>
              </c:extLst>
              <c:f>'Talnagögn | Numerical Data'!$H$169:$Z$169</c:f>
              <c:numCache>
                <c:formatCode>0</c:formatCode>
                <c:ptCount val="19"/>
                <c:pt idx="0">
                  <c:v>236.89254361749528</c:v>
                </c:pt>
                <c:pt idx="1">
                  <c:v>214.30164332811569</c:v>
                </c:pt>
                <c:pt idx="2">
                  <c:v>215.83366248928385</c:v>
                </c:pt>
                <c:pt idx="3">
                  <c:v>208.96156893666625</c:v>
                </c:pt>
                <c:pt idx="4">
                  <c:v>145.57310735873384</c:v>
                </c:pt>
                <c:pt idx="5">
                  <c:v>116.66251837871671</c:v>
                </c:pt>
                <c:pt idx="6">
                  <c:v>106.724173287534</c:v>
                </c:pt>
                <c:pt idx="7">
                  <c:v>102.82225724651585</c:v>
                </c:pt>
                <c:pt idx="8">
                  <c:v>98.852644261966944</c:v>
                </c:pt>
                <c:pt idx="9">
                  <c:v>117.37447230447313</c:v>
                </c:pt>
                <c:pt idx="10">
                  <c:v>116.13287890779706</c:v>
                </c:pt>
                <c:pt idx="11">
                  <c:v>134.94854641811298</c:v>
                </c:pt>
                <c:pt idx="12">
                  <c:v>138.05064207733514</c:v>
                </c:pt>
                <c:pt idx="13">
                  <c:v>109.98053877254956</c:v>
                </c:pt>
                <c:pt idx="14">
                  <c:v>86.903419069836744</c:v>
                </c:pt>
                <c:pt idx="15">
                  <c:v>63.052941906921838</c:v>
                </c:pt>
                <c:pt idx="16">
                  <c:v>60.291972034396785</c:v>
                </c:pt>
                <c:pt idx="17">
                  <c:v>59.411699755651256</c:v>
                </c:pt>
                <c:pt idx="18">
                  <c:v>74.548194889896735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A3-41BF-B797-2189AAE39B2F}"/>
            </c:ext>
          </c:extLst>
        </c:ser>
        <c:ser>
          <c:idx val="7"/>
          <c:order val="7"/>
          <c:tx>
            <c:strRef>
              <c:f>'Talnagögn | Numerical Data'!$D$173</c:f>
              <c:strCache>
                <c:ptCount val="1"/>
                <c:pt idx="0">
                  <c:v>Annað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Data'!$H$173:$AG$173</c15:sqref>
                  </c15:fullRef>
                </c:ext>
              </c:extLst>
              <c:f>'Talnagögn | Numerical Data'!$H$173:$Z$173</c:f>
              <c:numCache>
                <c:formatCode>0</c:formatCode>
                <c:ptCount val="19"/>
                <c:pt idx="0">
                  <c:v>327.68126752864464</c:v>
                </c:pt>
                <c:pt idx="1">
                  <c:v>371.32393830404362</c:v>
                </c:pt>
                <c:pt idx="2">
                  <c:v>379.13503734093501</c:v>
                </c:pt>
                <c:pt idx="3">
                  <c:v>324.80032207276327</c:v>
                </c:pt>
                <c:pt idx="4">
                  <c:v>223.45247456066954</c:v>
                </c:pt>
                <c:pt idx="5">
                  <c:v>186.35662758496164</c:v>
                </c:pt>
                <c:pt idx="6">
                  <c:v>183.8447813907801</c:v>
                </c:pt>
                <c:pt idx="7">
                  <c:v>148.17983064702094</c:v>
                </c:pt>
                <c:pt idx="8">
                  <c:v>139.5352862707341</c:v>
                </c:pt>
                <c:pt idx="9">
                  <c:v>112.3435323314884</c:v>
                </c:pt>
                <c:pt idx="10">
                  <c:v>141.13451135268679</c:v>
                </c:pt>
                <c:pt idx="11">
                  <c:v>132.26197168846738</c:v>
                </c:pt>
                <c:pt idx="12">
                  <c:v>115.15301411738528</c:v>
                </c:pt>
                <c:pt idx="13">
                  <c:v>130.39960463026318</c:v>
                </c:pt>
                <c:pt idx="14">
                  <c:v>135.4663023533858</c:v>
                </c:pt>
                <c:pt idx="15">
                  <c:v>109.0477870724917</c:v>
                </c:pt>
                <c:pt idx="16">
                  <c:v>112.86526322916325</c:v>
                </c:pt>
                <c:pt idx="17">
                  <c:v>180.22579215806354</c:v>
                </c:pt>
                <c:pt idx="18">
                  <c:v>139.00534625635646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A3-41BF-B797-2189AAE39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34840800"/>
        <c:axId val="1134837560"/>
      </c:bar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200" b="0" i="0" u="none" strike="noStrike" kern="1200" spc="0" baseline="0">
                <a:solidFill>
                  <a:sysClr val="windowText" lastClr="000000"/>
                </a:solidFill>
              </a:rPr>
              <a:t>Losun gróðurhúsalofttegunda frá vegasamgöngum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Data'!$D$160</c:f>
              <c:strCache>
                <c:ptCount val="1"/>
                <c:pt idx="0">
                  <c:v>Fólksbílar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Data'!$H$157:$AI$157</c15:sqref>
                  </c15:fullRef>
                </c:ext>
              </c:extLst>
              <c:f>('Talnagögn | Numerical Data'!$H$157:$Z$157,'Talnagögn | Numerical Data'!$AI$157)</c:f>
              <c:numCache>
                <c:formatCode>0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Data'!$H$160:$AH$160</c15:sqref>
                  </c15:fullRef>
                </c:ext>
              </c:extLst>
              <c:f>'Talnagögn | Numerical Data'!$H$160:$Z$160</c:f>
              <c:numCache>
                <c:formatCode>0</c:formatCode>
                <c:ptCount val="19"/>
                <c:pt idx="0">
                  <c:v>576.84508928023104</c:v>
                </c:pt>
                <c:pt idx="1">
                  <c:v>586.6833821751211</c:v>
                </c:pt>
                <c:pt idx="2">
                  <c:v>597.22032675328001</c:v>
                </c:pt>
                <c:pt idx="3">
                  <c:v>586.56601648134188</c:v>
                </c:pt>
                <c:pt idx="4">
                  <c:v>576.14011336189321</c:v>
                </c:pt>
                <c:pt idx="5">
                  <c:v>577.05310235979266</c:v>
                </c:pt>
                <c:pt idx="6">
                  <c:v>579.99808434302997</c:v>
                </c:pt>
                <c:pt idx="7">
                  <c:v>562.3419798403479</c:v>
                </c:pt>
                <c:pt idx="8">
                  <c:v>555.69765600598805</c:v>
                </c:pt>
                <c:pt idx="9">
                  <c:v>531.33308400476358</c:v>
                </c:pt>
                <c:pt idx="10">
                  <c:v>527.29405723494801</c:v>
                </c:pt>
                <c:pt idx="11">
                  <c:v>587.58042620927017</c:v>
                </c:pt>
                <c:pt idx="12">
                  <c:v>660.50392947211412</c:v>
                </c:pt>
                <c:pt idx="13">
                  <c:v>700.35591764291371</c:v>
                </c:pt>
                <c:pt idx="14">
                  <c:v>652.41018017059184</c:v>
                </c:pt>
                <c:pt idx="15">
                  <c:v>558.72020821336594</c:v>
                </c:pt>
                <c:pt idx="16">
                  <c:v>544.1476202651794</c:v>
                </c:pt>
                <c:pt idx="17">
                  <c:v>577.83640958245837</c:v>
                </c:pt>
                <c:pt idx="18">
                  <c:v>567.63355826400584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FF-410C-B3C5-25AC2D54D473}"/>
            </c:ext>
          </c:extLst>
        </c:ser>
        <c:ser>
          <c:idx val="2"/>
          <c:order val="1"/>
          <c:tx>
            <c:strRef>
              <c:f>'Talnagögn | Numerical Data'!$D$162</c:f>
              <c:strCache>
                <c:ptCount val="1"/>
                <c:pt idx="0">
                  <c:v>Hóp- og flutningabifreiðar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Data'!$H$157:$AI$157</c15:sqref>
                  </c15:fullRef>
                </c:ext>
              </c:extLst>
              <c:f>('Talnagögn | Numerical Data'!$H$157:$Z$157,'Talnagögn | Numerical Data'!$AI$157)</c:f>
              <c:numCache>
                <c:formatCode>0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Data'!$H$162:$AH$162</c15:sqref>
                  </c15:fullRef>
                </c:ext>
              </c:extLst>
              <c:f>'Talnagögn | Numerical Data'!$H$162:$Z$162</c:f>
              <c:numCache>
                <c:formatCode>0</c:formatCode>
                <c:ptCount val="19"/>
                <c:pt idx="0">
                  <c:v>141.86122938500509</c:v>
                </c:pt>
                <c:pt idx="1">
                  <c:v>205.32691883584215</c:v>
                </c:pt>
                <c:pt idx="2">
                  <c:v>210.3098303573635</c:v>
                </c:pt>
                <c:pt idx="3">
                  <c:v>166.13945782123002</c:v>
                </c:pt>
                <c:pt idx="4">
                  <c:v>188.02147489264979</c:v>
                </c:pt>
                <c:pt idx="5">
                  <c:v>134.1016160935842</c:v>
                </c:pt>
                <c:pt idx="6">
                  <c:v>106.97668896142862</c:v>
                </c:pt>
                <c:pt idx="7">
                  <c:v>122.00927866632033</c:v>
                </c:pt>
                <c:pt idx="8">
                  <c:v>147.19626949523493</c:v>
                </c:pt>
                <c:pt idx="9">
                  <c:v>182.67685797144011</c:v>
                </c:pt>
                <c:pt idx="10">
                  <c:v>215.01428393220237</c:v>
                </c:pt>
                <c:pt idx="11">
                  <c:v>216.50327374773866</c:v>
                </c:pt>
                <c:pt idx="12">
                  <c:v>202.36914593579579</c:v>
                </c:pt>
                <c:pt idx="13">
                  <c:v>196.26779201749869</c:v>
                </c:pt>
                <c:pt idx="14">
                  <c:v>214.0789294795716</c:v>
                </c:pt>
                <c:pt idx="15">
                  <c:v>183.43286589852292</c:v>
                </c:pt>
                <c:pt idx="16">
                  <c:v>220.46661772450273</c:v>
                </c:pt>
                <c:pt idx="17">
                  <c:v>244.34774127764283</c:v>
                </c:pt>
                <c:pt idx="18">
                  <c:v>249.17997154454216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FF-410C-B3C5-25AC2D54D473}"/>
            </c:ext>
          </c:extLst>
        </c:ser>
        <c:ser>
          <c:idx val="1"/>
          <c:order val="2"/>
          <c:tx>
            <c:strRef>
              <c:f>'Talnagögn | Numerical Data'!$D$161</c:f>
              <c:strCache>
                <c:ptCount val="1"/>
                <c:pt idx="0">
                  <c:v>Sendibifreiðar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Data'!$H$157:$AI$157</c15:sqref>
                  </c15:fullRef>
                </c:ext>
              </c:extLst>
              <c:f>('Talnagögn | Numerical Data'!$H$157:$Z$157,'Talnagögn | Numerical Data'!$AI$157)</c:f>
              <c:numCache>
                <c:formatCode>0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Data'!$H$161:$AH$161</c15:sqref>
                  </c15:fullRef>
                </c:ext>
              </c:extLst>
              <c:f>'Talnagögn | Numerical Data'!$H$161:$Z$161</c:f>
              <c:numCache>
                <c:formatCode>0</c:formatCode>
                <c:ptCount val="19"/>
                <c:pt idx="0">
                  <c:v>52.803509626746802</c:v>
                </c:pt>
                <c:pt idx="1">
                  <c:v>85.629836102705809</c:v>
                </c:pt>
                <c:pt idx="2">
                  <c:v>99.871589192607686</c:v>
                </c:pt>
                <c:pt idx="3">
                  <c:v>99.742174865218416</c:v>
                </c:pt>
                <c:pt idx="4">
                  <c:v>88.542475788184859</c:v>
                </c:pt>
                <c:pt idx="5">
                  <c:v>93.924477387415664</c:v>
                </c:pt>
                <c:pt idx="6">
                  <c:v>99.817294019648216</c:v>
                </c:pt>
                <c:pt idx="7">
                  <c:v>96.74434483271969</c:v>
                </c:pt>
                <c:pt idx="8">
                  <c:v>92.760856330681975</c:v>
                </c:pt>
                <c:pt idx="9">
                  <c:v>80.711039441009433</c:v>
                </c:pt>
                <c:pt idx="10">
                  <c:v>74.793369888348423</c:v>
                </c:pt>
                <c:pt idx="11">
                  <c:v>87.558874920030377</c:v>
                </c:pt>
                <c:pt idx="12">
                  <c:v>84.02749226703726</c:v>
                </c:pt>
                <c:pt idx="13">
                  <c:v>72.198198386582916</c:v>
                </c:pt>
                <c:pt idx="14">
                  <c:v>88.483380341867004</c:v>
                </c:pt>
                <c:pt idx="15">
                  <c:v>87.093305084858926</c:v>
                </c:pt>
                <c:pt idx="16">
                  <c:v>93.77517026092174</c:v>
                </c:pt>
                <c:pt idx="17">
                  <c:v>102.1106810956137</c:v>
                </c:pt>
                <c:pt idx="18">
                  <c:v>102.71776930021434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FF-410C-B3C5-25AC2D54D473}"/>
            </c:ext>
          </c:extLst>
        </c:ser>
        <c:ser>
          <c:idx val="3"/>
          <c:order val="3"/>
          <c:tx>
            <c:strRef>
              <c:f>'Talnagögn | Numerical Data'!$D$163</c:f>
              <c:strCache>
                <c:ptCount val="1"/>
                <c:pt idx="0">
                  <c:v>Bifhjól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Data'!$H$157:$AI$157</c15:sqref>
                  </c15:fullRef>
                </c:ext>
              </c:extLst>
              <c:f>('Talnagögn | Numerical Data'!$H$157:$Z$157,'Talnagögn | Numerical Data'!$AI$157)</c:f>
              <c:numCache>
                <c:formatCode>0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Data'!$H$163:$AH$163</c15:sqref>
                  </c15:fullRef>
                </c:ext>
              </c:extLst>
              <c:f>'Talnagögn | Numerical Data'!$H$163:$Z$163</c:f>
              <c:numCache>
                <c:formatCode>0</c:formatCode>
                <c:ptCount val="19"/>
                <c:pt idx="0">
                  <c:v>3.4476427207896054</c:v>
                </c:pt>
                <c:pt idx="1">
                  <c:v>5.778255502577478</c:v>
                </c:pt>
                <c:pt idx="2">
                  <c:v>7.527154675274903</c:v>
                </c:pt>
                <c:pt idx="3">
                  <c:v>8.7515343995475661</c:v>
                </c:pt>
                <c:pt idx="4">
                  <c:v>9.2932938989919904</c:v>
                </c:pt>
                <c:pt idx="5">
                  <c:v>9.3957057114997156</c:v>
                </c:pt>
                <c:pt idx="6">
                  <c:v>9.2956910443761824</c:v>
                </c:pt>
                <c:pt idx="7">
                  <c:v>9.4848850925101171</c:v>
                </c:pt>
                <c:pt idx="8">
                  <c:v>9.3996559639455981</c:v>
                </c:pt>
                <c:pt idx="9">
                  <c:v>9.4506858604981101</c:v>
                </c:pt>
                <c:pt idx="10">
                  <c:v>9.6564453793222693</c:v>
                </c:pt>
                <c:pt idx="11">
                  <c:v>10.222133973958453</c:v>
                </c:pt>
                <c:pt idx="12">
                  <c:v>4.6031558386938558</c:v>
                </c:pt>
                <c:pt idx="13">
                  <c:v>8.1838836137974837</c:v>
                </c:pt>
                <c:pt idx="14">
                  <c:v>1.6753718155178188</c:v>
                </c:pt>
                <c:pt idx="15">
                  <c:v>1.2864782466505322</c:v>
                </c:pt>
                <c:pt idx="16">
                  <c:v>1.1366058047432801</c:v>
                </c:pt>
                <c:pt idx="17">
                  <c:v>1.2362683096228808</c:v>
                </c:pt>
                <c:pt idx="18">
                  <c:v>1.2630213675868289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FF-410C-B3C5-25AC2D54D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1112760"/>
        <c:axId val="781115640"/>
      </c:lineChart>
      <c:catAx>
        <c:axId val="7811127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115640"/>
        <c:crosses val="autoZero"/>
        <c:auto val="1"/>
        <c:lblAlgn val="ctr"/>
        <c:lblOffset val="100"/>
        <c:noMultiLvlLbl val="0"/>
      </c:catAx>
      <c:valAx>
        <c:axId val="781115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112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10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1"/>
          <c:tx>
            <c:v>Samfélagslosun</c:v>
          </c:tx>
          <c:spPr>
            <a:solidFill>
              <a:srgbClr val="23A5D9"/>
            </a:solidFill>
            <a:ln>
              <a:noFill/>
            </a:ln>
            <a:effectLst/>
          </c:spPr>
          <c:cat>
            <c:numRef>
              <c:f>'Talnagögn | Numerical Data'!$H$132:$AG$132</c:f>
              <c:numCache>
                <c:formatCode>0</c:formatCode>
                <c:ptCount val="26"/>
              </c:numCache>
            </c:numRef>
          </c:cat>
          <c:val>
            <c:numRef>
              <c:f>'Talnagögn | Numerical Data'!$H$150:$Z$150</c:f>
              <c:numCache>
                <c:formatCode>0</c:formatCode>
                <c:ptCount val="19"/>
                <c:pt idx="0">
                  <c:v>3139.1862663707016</c:v>
                </c:pt>
                <c:pt idx="1">
                  <c:v>3273.5774189213917</c:v>
                </c:pt>
                <c:pt idx="2">
                  <c:v>3444.457523711184</c:v>
                </c:pt>
                <c:pt idx="3">
                  <c:v>3305.2402069777299</c:v>
                </c:pt>
                <c:pt idx="4">
                  <c:v>3173.8460289170021</c:v>
                </c:pt>
                <c:pt idx="5">
                  <c:v>3059.4756016355341</c:v>
                </c:pt>
                <c:pt idx="6">
                  <c:v>2949.3094029802983</c:v>
                </c:pt>
                <c:pt idx="7">
                  <c:v>2865.4859504804854</c:v>
                </c:pt>
                <c:pt idx="8">
                  <c:v>2853.1407562653476</c:v>
                </c:pt>
                <c:pt idx="9">
                  <c:v>2882.6671677987706</c:v>
                </c:pt>
                <c:pt idx="10">
                  <c:v>2907.754049708381</c:v>
                </c:pt>
                <c:pt idx="11">
                  <c:v>2887.5890284349084</c:v>
                </c:pt>
                <c:pt idx="12">
                  <c:v>2920.3373607991311</c:v>
                </c:pt>
                <c:pt idx="13">
                  <c:v>2954.1474830740863</c:v>
                </c:pt>
                <c:pt idx="14">
                  <c:v>2864.7395047677983</c:v>
                </c:pt>
                <c:pt idx="15">
                  <c:v>2721.232081996247</c:v>
                </c:pt>
                <c:pt idx="16">
                  <c:v>2761.4658977222657</c:v>
                </c:pt>
                <c:pt idx="17">
                  <c:v>2763.8242228899271</c:v>
                </c:pt>
                <c:pt idx="18">
                  <c:v>2686.6235436287398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0-42EE-B207-E2BF4BCB7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587152"/>
        <c:axId val="1141582472"/>
      </c:areaChart>
      <c:lineChart>
        <c:grouping val="standard"/>
        <c:varyColors val="0"/>
        <c:ser>
          <c:idx val="1"/>
          <c:order val="0"/>
          <c:tx>
            <c:v>Losunarúthlutanir*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Data'!$H$144:$AH$144</c:f>
              <c:numCache>
                <c:formatCode>0</c:formatCode>
                <c:ptCount val="2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'Talnagögn | Numerical Data'!$I$153:$AH$153</c:f>
              <c:numCache>
                <c:formatCode>0</c:formatCode>
                <c:ptCount val="26"/>
                <c:pt idx="15">
                  <c:v>2876.15</c:v>
                </c:pt>
                <c:pt idx="16">
                  <c:v>2802.9929999999999</c:v>
                </c:pt>
                <c:pt idx="17">
                  <c:v>2681.9318887499999</c:v>
                </c:pt>
                <c:pt idx="18">
                  <c:v>2560.8707774999998</c:v>
                </c:pt>
                <c:pt idx="19">
                  <c:v>2439.8096662500002</c:v>
                </c:pt>
                <c:pt idx="20">
                  <c:v>2412.2963946380655</c:v>
                </c:pt>
                <c:pt idx="21">
                  <c:v>2267.848323478549</c:v>
                </c:pt>
                <c:pt idx="22">
                  <c:v>2123.4002523190325</c:v>
                </c:pt>
                <c:pt idx="23">
                  <c:v>1978.9521811595162</c:v>
                </c:pt>
                <c:pt idx="24">
                  <c:v>1834.5041100000001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D0-42EE-B207-E2BF4BCB7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587152"/>
        <c:axId val="1141582472"/>
      </c:lineChart>
      <c:scatterChart>
        <c:scatterStyle val="lineMarker"/>
        <c:varyColors val="0"/>
        <c:ser>
          <c:idx val="2"/>
          <c:order val="2"/>
          <c:tx>
            <c:v>-55% sjálfstætt markmið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25"/>
            <c:marker>
              <c:symbol val="circle"/>
              <c:size val="5"/>
              <c:spPr>
                <a:solidFill>
                  <a:schemeClr val="accent6"/>
                </a:solidFill>
                <a:ln w="76200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76200" cap="rnd">
                <a:solidFill>
                  <a:schemeClr val="accent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8D0-42EE-B207-E2BF4BCB7662}"/>
              </c:ext>
            </c:extLst>
          </c:dPt>
          <c:yVal>
            <c:numRef>
              <c:f>'Talnagögn | Numerical Data'!$I$154:$AH$154</c:f>
              <c:numCache>
                <c:formatCode>General</c:formatCode>
                <c:ptCount val="26"/>
                <c:pt idx="24" formatCode="0">
                  <c:v>1412.6338198668157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D0-42EE-B207-E2BF4BCB7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587152"/>
        <c:axId val="1141582472"/>
      </c:scatterChart>
      <c:catAx>
        <c:axId val="11415871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1582472"/>
        <c:crosses val="autoZero"/>
        <c:auto val="1"/>
        <c:lblAlgn val="ctr"/>
        <c:lblOffset val="100"/>
        <c:noMultiLvlLbl val="0"/>
      </c:catAx>
      <c:valAx>
        <c:axId val="1141582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158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baseline="0"/>
              <a:t>Samfélagslosun</a:t>
            </a:r>
          </a:p>
          <a:p>
            <a:pPr>
              <a:defRPr sz="1800"/>
            </a:pPr>
            <a:r>
              <a:rPr lang="en-US" sz="1600" b="1" baseline="0"/>
              <a:t>Íslands</a:t>
            </a:r>
          </a:p>
          <a:p>
            <a:pPr>
              <a:defRPr sz="1800"/>
            </a:pPr>
            <a:r>
              <a:rPr lang="en-US" sz="1600" b="1" baseline="0"/>
              <a:t>2023</a:t>
            </a:r>
            <a:endParaRPr lang="en-US" sz="1600" b="1"/>
          </a:p>
        </c:rich>
      </c:tx>
      <c:layout>
        <c:manualLayout>
          <c:xMode val="edge"/>
          <c:yMode val="edge"/>
          <c:x val="0.41947270406834408"/>
          <c:y val="0.45161828703703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681135073188518"/>
          <c:y val="4.643726851851851E-2"/>
          <c:w val="0.50626751575767048"/>
          <c:h val="0.8998905092592592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AA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E26-44C5-AEA3-9ECCC7D953F8}"/>
              </c:ext>
            </c:extLst>
          </c:dPt>
          <c:dPt>
            <c:idx val="1"/>
            <c:bubble3D val="0"/>
            <c:spPr>
              <a:solidFill>
                <a:srgbClr val="FFD44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E26-44C5-AEA3-9ECCC7D953F8}"/>
              </c:ext>
            </c:extLst>
          </c:dPt>
          <c:dPt>
            <c:idx val="2"/>
            <c:bubble3D val="0"/>
            <c:spPr>
              <a:solidFill>
                <a:srgbClr val="8550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E26-44C5-AEA3-9ECCC7D953F8}"/>
              </c:ext>
            </c:extLst>
          </c:dPt>
          <c:dPt>
            <c:idx val="3"/>
            <c:bubble3D val="0"/>
            <c:spPr>
              <a:solidFill>
                <a:srgbClr val="FF694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E26-44C5-AEA3-9ECCC7D953F8}"/>
              </c:ext>
            </c:extLst>
          </c:dPt>
          <c:dLbls>
            <c:dLbl>
              <c:idx val="0"/>
              <c:layout>
                <c:manualLayout>
                  <c:x val="0.16485066631149287"/>
                  <c:y val="0.3823620945431403"/>
                </c:manualLayout>
              </c:layout>
              <c:tx>
                <c:rich>
                  <a:bodyPr/>
                  <a:lstStyle/>
                  <a:p>
                    <a:fld id="{EF358A12-7848-4F4B-910B-8F15F5E3ADF8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899337C7-7E6F-4FE2-BC1D-FB6BEDE88F9F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fld id="{88CA0339-706C-48E9-8CFD-FBCBD0CCA339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98942745960501"/>
                      <c:h val="0.1717364232107377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E26-44C5-AEA3-9ECCC7D953F8}"/>
                </c:ext>
              </c:extLst>
            </c:dLbl>
            <c:dLbl>
              <c:idx val="1"/>
              <c:layout>
                <c:manualLayout>
                  <c:x val="-0.26890118928197032"/>
                  <c:y val="0.15098244262204855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35ACBCB-B0F0-4156-A727-95261E6B80C5}" type="CATEGORYNAME">
                      <a:rPr lang="en-US" sz="1200" b="1"/>
                      <a:pPr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/>
                    </a:pPr>
                    <a:fld id="{825700C9-8AD1-45F6-8C62-04A081AA450B}" type="VALUE">
                      <a:rPr lang="en-US"/>
                      <a:pPr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>
                      <a:defRPr sz="1100"/>
                    </a:pPr>
                    <a:fld id="{0F0766CF-4A92-47DD-8074-670807F588CF}" type="PERCENTAGE">
                      <a:rPr lang="en-US"/>
                      <a:pPr>
                        <a:defRPr sz="1100"/>
                      </a:pPr>
                      <a:t>[PERCENTAGE]</a:t>
                    </a:fld>
                    <a:endParaRPr 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E26-44C5-AEA3-9ECCC7D953F8}"/>
                </c:ext>
              </c:extLst>
            </c:dLbl>
            <c:dLbl>
              <c:idx val="2"/>
              <c:layout>
                <c:manualLayout>
                  <c:x val="-0.19719420547344491"/>
                  <c:y val="0"/>
                </c:manualLayout>
              </c:layout>
              <c:tx>
                <c:rich>
                  <a:bodyPr/>
                  <a:lstStyle/>
                  <a:p>
                    <a:fld id="{DC866E43-101D-4FD9-B63B-FA3BB5B81771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023CE37F-C8F8-4FFB-BA93-ABCC6E710D99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fld id="{5CE097AB-229A-4CEC-AD11-6A0BFFB9F421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E26-44C5-AEA3-9ECCC7D953F8}"/>
                </c:ext>
              </c:extLst>
            </c:dLbl>
            <c:dLbl>
              <c:idx val="3"/>
              <c:layout>
                <c:manualLayout>
                  <c:x val="-0.29728520370617828"/>
                  <c:y val="-0.1761461830590566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BA1C440-11D7-479E-A762-81C2D56AB521}" type="CATEGORYNAME">
                      <a:rPr lang="en-US" sz="1200" b="1"/>
                      <a:pPr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/>
                    </a:pPr>
                    <a:fld id="{8D42D979-B286-4B2D-8F62-5A169593B593}" type="VALUE">
                      <a:rPr lang="en-US"/>
                      <a:pPr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>
                      <a:defRPr sz="1100"/>
                    </a:pPr>
                    <a:fld id="{8AB12B30-F991-4D27-A11B-62557EA12EE8}" type="PERCENTAGE">
                      <a:rPr lang="en-US"/>
                      <a:pPr>
                        <a:defRPr sz="1100"/>
                      </a:pPr>
                      <a:t>[PERCENTAGE]</a:t>
                    </a:fld>
                    <a:endParaRPr 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E26-44C5-AEA3-9ECCC7D953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'Talnagögn | Numerical Data'!$D$146:$D$149</c:f>
              <c:strCache>
                <c:ptCount val="4"/>
                <c:pt idx="0">
                  <c:v>Orka</c:v>
                </c:pt>
                <c:pt idx="1">
                  <c:v>Iðnaður og vörunotkun</c:v>
                </c:pt>
                <c:pt idx="2">
                  <c:v>Landbúnaður</c:v>
                </c:pt>
                <c:pt idx="3">
                  <c:v>Úrgangur</c:v>
                </c:pt>
              </c:strCache>
            </c:strRef>
          </c:cat>
          <c:val>
            <c:numRef>
              <c:f>'Skuldbindingar | Obligations'!$E$82:$E$85</c:f>
              <c:numCache>
                <c:formatCode>0</c:formatCode>
                <c:ptCount val="4"/>
                <c:pt idx="0">
                  <c:v>1747.0340987702732</c:v>
                </c:pt>
                <c:pt idx="1">
                  <c:v>140.27829827292044</c:v>
                </c:pt>
                <c:pt idx="2">
                  <c:v>565.23858042692223</c:v>
                </c:pt>
                <c:pt idx="3">
                  <c:v>234.073911665163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26-44C5-AEA3-9ECCC7D95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35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>
                <a:solidFill>
                  <a:sysClr val="windowText" lastClr="000000"/>
                </a:solidFill>
              </a:rPr>
              <a:t>Samfélagslosun</a:t>
            </a:r>
            <a:r>
              <a:rPr lang="is-IS" sz="1600" b="1" baseline="0">
                <a:solidFill>
                  <a:sysClr val="windowText" lastClr="000000"/>
                </a:solidFill>
              </a:rPr>
              <a:t> </a:t>
            </a:r>
            <a:br>
              <a:rPr lang="is-IS" sz="1600" b="1" baseline="0">
                <a:solidFill>
                  <a:sysClr val="windowText" lastClr="000000"/>
                </a:solidFill>
              </a:rPr>
            </a:br>
            <a:r>
              <a:rPr lang="is-IS" sz="1600" b="1" baseline="0">
                <a:solidFill>
                  <a:sysClr val="windowText" lastClr="000000"/>
                </a:solidFill>
              </a:rPr>
              <a:t>2023</a:t>
            </a:r>
            <a:endParaRPr lang="is-IS" sz="16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492264453125"/>
          <c:y val="0.4505703703703703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5898743887737899"/>
          <c:y val="7.478958333333334E-2"/>
          <c:w val="0.4806119791666667"/>
          <c:h val="0.85442129629629637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bg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25-4EB4-BE43-D217CD30861A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E25-4EB4-BE43-D217CD30861A}"/>
              </c:ext>
            </c:extLst>
          </c:dPt>
          <c:dPt>
            <c:idx val="2"/>
            <c:bubble3D val="0"/>
            <c:spPr>
              <a:solidFill>
                <a:schemeClr val="bg2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E25-4EB4-BE43-D217CD30861A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25-4EB4-BE43-D217CD30861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E25-4EB4-BE43-D217CD30861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E25-4EB4-BE43-D217CD30861A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E25-4EB4-BE43-D217CD30861A}"/>
              </c:ext>
            </c:extLst>
          </c:dPt>
          <c:dPt>
            <c:idx val="7"/>
            <c:bubble3D val="0"/>
            <c:spPr>
              <a:solidFill>
                <a:srgbClr val="7FB9D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E25-4EB4-BE43-D217CD30861A}"/>
              </c:ext>
            </c:extLst>
          </c:dPt>
          <c:dLbls>
            <c:dLbl>
              <c:idx val="0"/>
              <c:layout>
                <c:manualLayout>
                  <c:x val="0.17738893229166666"/>
                  <c:y val="-0.16756944444444444"/>
                </c:manualLayout>
              </c:layout>
              <c:tx>
                <c:rich>
                  <a:bodyPr/>
                  <a:lstStyle/>
                  <a:p>
                    <a:fld id="{8F134B45-60AB-4EFF-A44E-B7C42C2C241C}" type="CATEGORYNAME">
                      <a:rPr lang="en-US" sz="1200" b="1">
                        <a:solidFill>
                          <a:sysClr val="windowText" lastClr="000000"/>
                        </a:solidFill>
                      </a:rPr>
                      <a:pPr/>
                      <a:t>[CATEGORY NAME]</a:t>
                    </a:fld>
                    <a:endParaRPr lang="en-US" b="1" baseline="0">
                      <a:solidFill>
                        <a:sysClr val="windowText" lastClr="000000"/>
                      </a:solidFill>
                    </a:endParaRPr>
                  </a:p>
                  <a:p>
                    <a:fld id="{C081AAEE-B0EB-45C5-AFCD-EFBF337AEAAC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fld id="{57ECB39C-78E2-4399-9B89-398C7C5415E8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E25-4EB4-BE43-D217CD30861A}"/>
                </c:ext>
              </c:extLst>
            </c:dLbl>
            <c:dLbl>
              <c:idx val="1"/>
              <c:layout>
                <c:manualLayout>
                  <c:x val="0.173502734375"/>
                  <c:y val="0.12935185185185186"/>
                </c:manualLayout>
              </c:layout>
              <c:tx>
                <c:rich>
                  <a:bodyPr/>
                  <a:lstStyle/>
                  <a:p>
                    <a:fld id="{131AD79E-CD1E-4A93-B424-49EA7326E962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9D8909FA-D788-4A51-8D9A-A9330F94B0D4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</a:t>
                    </a:r>
                    <a:endParaRPr lang="en-US" baseline="0"/>
                  </a:p>
                  <a:p>
                    <a:fld id="{3B04F7BE-979A-40D3-ABC8-4FB704E12E36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E25-4EB4-BE43-D217CD30861A}"/>
                </c:ext>
              </c:extLst>
            </c:dLbl>
            <c:dLbl>
              <c:idx val="2"/>
              <c:layout>
                <c:manualLayout>
                  <c:x val="-0.16040364583333336"/>
                  <c:y val="0.17050925925925914"/>
                </c:manualLayout>
              </c:layout>
              <c:tx>
                <c:rich>
                  <a:bodyPr/>
                  <a:lstStyle/>
                  <a:p>
                    <a:fld id="{6798545B-1822-4090-85A3-F3A28B5883A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BE5F71C0-B0F0-4839-99FB-DEB647B36382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fld id="{F0BE0915-A431-44B4-8C9E-025EEA44EFFD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E25-4EB4-BE43-D217CD30861A}"/>
                </c:ext>
              </c:extLst>
            </c:dLbl>
            <c:dLbl>
              <c:idx val="3"/>
              <c:layout>
                <c:manualLayout>
                  <c:x val="-0.20175455729166666"/>
                  <c:y val="7.1284722222222222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4D39294-F625-4071-97B3-DE7C00F1C991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3EB77067-93BB-4E80-97CC-84C15DC1872E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8830D4F6-0328-49F3-823A-DBEB420284D3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E25-4EB4-BE43-D217CD30861A}"/>
                </c:ext>
              </c:extLst>
            </c:dLbl>
            <c:dLbl>
              <c:idx val="4"/>
              <c:layout>
                <c:manualLayout>
                  <c:x val="-0.29269524739583336"/>
                  <c:y val="-4.5567245370370421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5E2E0FC-1352-49D2-A4EC-CC19B47CBB16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B1F9B4A4-D2EF-4177-BC43-9C7748A3C7F2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AAF471AB-1DDD-4C04-AD01-392E4BAA401B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55372395833333"/>
                      <c:h val="0.1776826388888888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E25-4EB4-BE43-D217CD30861A}"/>
                </c:ext>
              </c:extLst>
            </c:dLbl>
            <c:dLbl>
              <c:idx val="5"/>
              <c:layout>
                <c:manualLayout>
                  <c:x val="-0.14882812500000001"/>
                  <c:y val="-8.525462962962962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2FA2D19-FC2D-46D0-8D5A-8BDEB449751D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FB8B9A9A-FD4B-4028-AA9D-6AAB3F3FE18C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E2918651-CA61-42AF-BBAC-C7F2C911C0D6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3E25-4EB4-BE43-D217CD30861A}"/>
                </c:ext>
              </c:extLst>
            </c:dLbl>
            <c:dLbl>
              <c:idx val="6"/>
              <c:layout>
                <c:manualLayout>
                  <c:x val="-0.24308593749999999"/>
                  <c:y val="-0.2162805555555555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7FDB6C7-A016-49CD-B0A1-2FE8C5847C32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28D125C8-164D-4DBB-95C2-93A6FF948DF2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D3577341-DE71-4811-9E6C-F8EFAD90E1F4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3E25-4EB4-BE43-D217CD30861A}"/>
                </c:ext>
              </c:extLst>
            </c:dLbl>
            <c:dLbl>
              <c:idx val="7"/>
              <c:layout>
                <c:manualLayout>
                  <c:x val="-5.685691944600714E-2"/>
                  <c:y val="-0.15023761574074074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0DB43D-A70F-4F5A-B215-468C98F5DF5A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488063E-86A9-4793-A10F-AA777A6FA309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0854663E-D606-4BF9-953E-9E0444D68790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857381288449547"/>
                      <c:h val="0.1591537037037037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3E25-4EB4-BE43-D217CD3086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'Skuldbindingar | Obligations'!$D$181:$D$188</c:f>
              <c:strCache>
                <c:ptCount val="8"/>
                <c:pt idx="0">
                  <c:v>Vegasamgöngur</c:v>
                </c:pt>
                <c:pt idx="1">
                  <c:v>Fiskiskip</c:v>
                </c:pt>
                <c:pt idx="2">
                  <c:v>Landbúnaður</c:v>
                </c:pt>
                <c:pt idx="3">
                  <c:v>Urðun úrgangs</c:v>
                </c:pt>
                <c:pt idx="4">
                  <c:v>Kælibúnaður (F-gös)</c:v>
                </c:pt>
                <c:pt idx="5">
                  <c:v>Jarðvarmavirkjanir</c:v>
                </c:pt>
                <c:pt idx="6">
                  <c:v>Vélar og tæki</c:v>
                </c:pt>
                <c:pt idx="7">
                  <c:v>Annað</c:v>
                </c:pt>
              </c:strCache>
            </c:strRef>
          </c:cat>
          <c:val>
            <c:numRef>
              <c:f>'Skuldbindingar | Obligations'!$E$181:$E$188</c:f>
              <c:numCache>
                <c:formatCode>0</c:formatCode>
                <c:ptCount val="8"/>
                <c:pt idx="0">
                  <c:v>920.79432047634907</c:v>
                </c:pt>
                <c:pt idx="1">
                  <c:v>484.54957298019235</c:v>
                </c:pt>
                <c:pt idx="2">
                  <c:v>565.23858042692223</c:v>
                </c:pt>
                <c:pt idx="3">
                  <c:v>201.15949409299373</c:v>
                </c:pt>
                <c:pt idx="4">
                  <c:v>124.63478001256811</c:v>
                </c:pt>
                <c:pt idx="5">
                  <c:v>176.69460000000001</c:v>
                </c:pt>
                <c:pt idx="6">
                  <c:v>74.548194889896735</c:v>
                </c:pt>
                <c:pt idx="7">
                  <c:v>139.00534625635646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E25-4EB4-BE43-D217CD308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37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550" b="1" i="0" u="none" strike="noStrike" kern="1200" spc="0" baseline="0">
                <a:solidFill>
                  <a:sysClr val="windowText" lastClr="000000"/>
                </a:solidFill>
              </a:rPr>
              <a:t>Losun Íslands eftir</a:t>
            </a:r>
          </a:p>
          <a:p>
            <a:pPr>
              <a:defRPr sz="1550"/>
            </a:pPr>
            <a:r>
              <a:rPr lang="en-US" sz="1550" b="1" i="0" u="none" strike="noStrike" kern="1200" spc="0" baseline="0">
                <a:solidFill>
                  <a:sysClr val="windowText" lastClr="000000"/>
                </a:solidFill>
              </a:rPr>
              <a:t>skuldbindingum</a:t>
            </a:r>
          </a:p>
          <a:p>
            <a:pPr>
              <a:defRPr sz="1550"/>
            </a:pPr>
            <a:r>
              <a:rPr lang="en-US" sz="1550" b="1" i="0" u="none" strike="noStrike" kern="1200" spc="0" baseline="0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38790255091614922"/>
          <c:y val="0.43162615740740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4628515625"/>
          <c:y val="6.3361111111111118E-2"/>
          <c:w val="0.49759947916666669"/>
          <c:h val="0.88462129629629627"/>
        </c:manualLayout>
      </c:layout>
      <c:doughnutChart>
        <c:varyColors val="1"/>
        <c:ser>
          <c:idx val="0"/>
          <c:order val="0"/>
          <c:spPr>
            <a:solidFill>
              <a:schemeClr val="accent4"/>
            </a:solidFill>
          </c:spPr>
          <c:dPt>
            <c:idx val="0"/>
            <c:bubble3D val="0"/>
            <c:spPr>
              <a:solidFill>
                <a:srgbClr val="C9689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831-44AE-9AD4-B34FE1DB9B0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831-44AE-9AD4-B34FE1DB9B0D}"/>
              </c:ext>
            </c:extLst>
          </c:dPt>
          <c:dPt>
            <c:idx val="2"/>
            <c:bubble3D val="0"/>
            <c:spPr>
              <a:solidFill>
                <a:srgbClr val="23A5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831-44AE-9AD4-B34FE1DB9B0D}"/>
              </c:ext>
            </c:extLst>
          </c:dPt>
          <c:dPt>
            <c:idx val="3"/>
            <c:bubble3D val="0"/>
            <c:spPr>
              <a:solidFill>
                <a:srgbClr val="63A28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831-44AE-9AD4-B34FE1DB9B0D}"/>
              </c:ext>
            </c:extLst>
          </c:dPt>
          <c:dLbls>
            <c:dLbl>
              <c:idx val="0"/>
              <c:layout>
                <c:manualLayout>
                  <c:x val="0.20856301060004989"/>
                  <c:y val="-9.9953703703703697E-2"/>
                </c:manualLayout>
              </c:layout>
              <c:tx>
                <c:rich>
                  <a:bodyPr/>
                  <a:lstStyle/>
                  <a:p>
                    <a:fld id="{424848FA-3AB3-4737-AA95-08FE969CDD7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0C8A927F-9EBE-4003-BBF3-6A13C4266C70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fld id="{B23237A6-2A70-4471-9A19-35A80DA9FF4D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905762594292833"/>
                      <c:h val="0.2141196759259259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831-44AE-9AD4-B34FE1DB9B0D}"/>
                </c:ext>
              </c:extLst>
            </c:dLbl>
            <c:dLbl>
              <c:idx val="1"/>
              <c:layout>
                <c:manualLayout>
                  <c:x val="0.20032195272903711"/>
                  <c:y val="1.763888888888878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2FCE3EF-2A33-45CF-B05F-A235AD4FFA99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A6B233EE-E5EA-415A-8811-F3CE1D77E8E9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AC2B299-39E8-4FC8-AB28-FBF5DACC10C2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552842018472138"/>
                      <c:h val="0.174519444444444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831-44AE-9AD4-B34FE1DB9B0D}"/>
                </c:ext>
              </c:extLst>
            </c:dLbl>
            <c:dLbl>
              <c:idx val="2"/>
              <c:layout>
                <c:manualLayout>
                  <c:x val="0.20362306179991863"/>
                  <c:y val="0.17932870370370371"/>
                </c:manualLayout>
              </c:layout>
              <c:tx>
                <c:rich>
                  <a:bodyPr/>
                  <a:lstStyle/>
                  <a:p>
                    <a:fld id="{A6CB3057-936C-4DA8-867D-37E14EFE434E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1BC50713-4CA3-4A5E-9E54-EA531082CB6C}" type="VALUE">
                      <a:rPr lang="en-US" sz="1100"/>
                      <a:pPr/>
                      <a:t>[VALUE]</a:t>
                    </a:fld>
                    <a:r>
                      <a:rPr lang="en-US" sz="110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fld id="{5B08B55E-0337-4078-B960-B72670BBC232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586954495668834"/>
                      <c:h val="0.170912962962962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831-44AE-9AD4-B34FE1DB9B0D}"/>
                </c:ext>
              </c:extLst>
            </c:dLbl>
            <c:dLbl>
              <c:idx val="3"/>
              <c:layout>
                <c:manualLayout>
                  <c:x val="-0.21351957430536067"/>
                  <c:y val="-9.4074074074074074E-2"/>
                </c:manualLayout>
              </c:layout>
              <c:tx>
                <c:rich>
                  <a:bodyPr/>
                  <a:lstStyle/>
                  <a:p>
                    <a:fld id="{3422EBF2-216A-443C-AE37-A88847E026F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6DD16726-D0D7-4230-AE0E-E3498E350079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fld id="{001E6DF9-A968-41F9-BC43-BEDEFEE1A712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916656520324831"/>
                      <c:h val="0.2141196759259259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831-44AE-9AD4-B34FE1DB9B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'Talnagögn | Numerical Data'!$D$136:$D$139</c:f>
              <c:strCache>
                <c:ptCount val="4"/>
                <c:pt idx="0">
                  <c:v>ETS staðbundinn iðnaður</c:v>
                </c:pt>
                <c:pt idx="1">
                  <c:v>Innanlandsflug (CO₂)</c:v>
                </c:pt>
                <c:pt idx="2">
                  <c:v>Samfélagslosun</c:v>
                </c:pt>
                <c:pt idx="3">
                  <c:v>Landnotkun (LULUCF)</c:v>
                </c:pt>
              </c:strCache>
            </c:strRef>
          </c:cat>
          <c:val>
            <c:numRef>
              <c:f>'Talnagögn | Numerical Data'!$Z$136:$Z$139</c:f>
              <c:numCache>
                <c:formatCode>0</c:formatCode>
                <c:ptCount val="4"/>
                <c:pt idx="0">
                  <c:v>1812.53</c:v>
                </c:pt>
                <c:pt idx="1">
                  <c:v>22.340912733333333</c:v>
                </c:pt>
                <c:pt idx="2">
                  <c:v>2686.6235436287398</c:v>
                </c:pt>
                <c:pt idx="3">
                  <c:v>7742.5872946031541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31-44AE-9AD4-B34FE1DB9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/>
                </a:solidFill>
              </a:rPr>
              <a:t>Iceland's Greenhouse Gas Emissions according to Obligations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Data'!$E$139</c:f>
              <c:strCache>
                <c:ptCount val="1"/>
                <c:pt idx="0">
                  <c:v>LULUCF</c:v>
                </c:pt>
              </c:strCache>
            </c:strRef>
          </c:tx>
          <c:spPr>
            <a:solidFill>
              <a:srgbClr val="63A280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Data'!$H$134:$AG$134</c15:sqref>
                  </c15:fullRef>
                </c:ext>
              </c:extLst>
              <c:f>'Talnagögn | Numerical Data'!$H$134:$Z$134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Data'!$H$139:$AG$139</c15:sqref>
                  </c15:fullRef>
                </c:ext>
              </c:extLst>
              <c:f>'Talnagögn | Numerical Data'!$H$139:$Z$139</c:f>
              <c:numCache>
                <c:formatCode>0</c:formatCode>
                <c:ptCount val="19"/>
                <c:pt idx="0">
                  <c:v>7745.9762440253562</c:v>
                </c:pt>
                <c:pt idx="1">
                  <c:v>7798.5372127211649</c:v>
                </c:pt>
                <c:pt idx="2">
                  <c:v>7700.2747971120243</c:v>
                </c:pt>
                <c:pt idx="3">
                  <c:v>7741.9116195473371</c:v>
                </c:pt>
                <c:pt idx="4">
                  <c:v>7785.7601698198168</c:v>
                </c:pt>
                <c:pt idx="5">
                  <c:v>7767.3487540486158</c:v>
                </c:pt>
                <c:pt idx="6">
                  <c:v>7747.2625234575435</c:v>
                </c:pt>
                <c:pt idx="7">
                  <c:v>7753.2772980530008</c:v>
                </c:pt>
                <c:pt idx="8">
                  <c:v>7753.7915214423783</c:v>
                </c:pt>
                <c:pt idx="9">
                  <c:v>7748.0129203167553</c:v>
                </c:pt>
                <c:pt idx="10">
                  <c:v>7739.2159532055402</c:v>
                </c:pt>
                <c:pt idx="11">
                  <c:v>7720.3272937839329</c:v>
                </c:pt>
                <c:pt idx="12">
                  <c:v>7693.1265864653978</c:v>
                </c:pt>
                <c:pt idx="13">
                  <c:v>7680.251944371128</c:v>
                </c:pt>
                <c:pt idx="14">
                  <c:v>7693.3661036372523</c:v>
                </c:pt>
                <c:pt idx="15">
                  <c:v>7701.6977654804423</c:v>
                </c:pt>
                <c:pt idx="16">
                  <c:v>7699.0368574365402</c:v>
                </c:pt>
                <c:pt idx="17">
                  <c:v>7757.0261112450144</c:v>
                </c:pt>
                <c:pt idx="18">
                  <c:v>7742.5872946031541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B-4E0F-9B04-0141E3B3DBC7}"/>
            </c:ext>
          </c:extLst>
        </c:ser>
        <c:ser>
          <c:idx val="2"/>
          <c:order val="1"/>
          <c:tx>
            <c:strRef>
              <c:f>'Talnagögn | Numerical Data'!$E$138</c:f>
              <c:strCache>
                <c:ptCount val="1"/>
                <c:pt idx="0">
                  <c:v>ESR</c:v>
                </c:pt>
              </c:strCache>
            </c:strRef>
          </c:tx>
          <c:spPr>
            <a:solidFill>
              <a:srgbClr val="23A5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Data'!$H$134:$AG$134</c15:sqref>
                  </c15:fullRef>
                </c:ext>
              </c:extLst>
              <c:f>'Talnagögn | Numerical Data'!$H$134:$Z$134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Data'!$H$138:$AG$138</c15:sqref>
                  </c15:fullRef>
                </c:ext>
              </c:extLst>
              <c:f>'Talnagögn | Numerical Data'!$H$138:$Z$138</c:f>
              <c:numCache>
                <c:formatCode>0</c:formatCode>
                <c:ptCount val="19"/>
                <c:pt idx="0">
                  <c:v>3139.1862663707016</c:v>
                </c:pt>
                <c:pt idx="1">
                  <c:v>3273.5774189213917</c:v>
                </c:pt>
                <c:pt idx="2">
                  <c:v>3444.457523711184</c:v>
                </c:pt>
                <c:pt idx="3">
                  <c:v>3305.2402069777299</c:v>
                </c:pt>
                <c:pt idx="4">
                  <c:v>3173.8460289170021</c:v>
                </c:pt>
                <c:pt idx="5">
                  <c:v>3059.4756016355341</c:v>
                </c:pt>
                <c:pt idx="6">
                  <c:v>2949.3094029802983</c:v>
                </c:pt>
                <c:pt idx="7">
                  <c:v>2865.4859504804854</c:v>
                </c:pt>
                <c:pt idx="8">
                  <c:v>2853.1407562653476</c:v>
                </c:pt>
                <c:pt idx="9">
                  <c:v>2882.6671677987706</c:v>
                </c:pt>
                <c:pt idx="10">
                  <c:v>2907.754049708381</c:v>
                </c:pt>
                <c:pt idx="11">
                  <c:v>2887.5890284349084</c:v>
                </c:pt>
                <c:pt idx="12">
                  <c:v>2920.3373607991311</c:v>
                </c:pt>
                <c:pt idx="13">
                  <c:v>2954.1474830740863</c:v>
                </c:pt>
                <c:pt idx="14">
                  <c:v>2864.7395047677983</c:v>
                </c:pt>
                <c:pt idx="15">
                  <c:v>2721.232081996247</c:v>
                </c:pt>
                <c:pt idx="16">
                  <c:v>2761.4658977222657</c:v>
                </c:pt>
                <c:pt idx="17">
                  <c:v>2763.8242228899271</c:v>
                </c:pt>
                <c:pt idx="18">
                  <c:v>2686.6235436287398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6B-4E0F-9B04-0141E3B3DBC7}"/>
            </c:ext>
          </c:extLst>
        </c:ser>
        <c:ser>
          <c:idx val="0"/>
          <c:order val="2"/>
          <c:tx>
            <c:strRef>
              <c:f>'Talnagögn | Numerical Data'!$E$136</c:f>
              <c:strCache>
                <c:ptCount val="1"/>
                <c:pt idx="0">
                  <c:v>ETS Stationary Emissions</c:v>
                </c:pt>
              </c:strCache>
            </c:strRef>
          </c:tx>
          <c:spPr>
            <a:solidFill>
              <a:srgbClr val="C9689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Data'!$H$134:$AG$134</c15:sqref>
                  </c15:fullRef>
                </c:ext>
              </c:extLst>
              <c:f>'Talnagögn | Numerical Data'!$H$134:$Z$134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Data'!$H$136:$AG$136</c15:sqref>
                  </c15:fullRef>
                </c:ext>
              </c:extLst>
              <c:f>'Talnagögn | Numerical Data'!$H$136:$Z$136</c:f>
              <c:numCache>
                <c:formatCode>0</c:formatCode>
                <c:ptCount val="19"/>
                <c:pt idx="0">
                  <c:v>852.8829310927872</c:v>
                </c:pt>
                <c:pt idx="1">
                  <c:v>1273.7572023640969</c:v>
                </c:pt>
                <c:pt idx="2">
                  <c:v>1414.5983388630546</c:v>
                </c:pt>
                <c:pt idx="3">
                  <c:v>1931.1151277677468</c:v>
                </c:pt>
                <c:pt idx="4">
                  <c:v>1764.1449942061058</c:v>
                </c:pt>
                <c:pt idx="5">
                  <c:v>1783.4334517036384</c:v>
                </c:pt>
                <c:pt idx="6">
                  <c:v>1680.8912393316</c:v>
                </c:pt>
                <c:pt idx="7">
                  <c:v>1754.8609910767771</c:v>
                </c:pt>
                <c:pt idx="8">
                  <c:v>1771.0008677179781</c:v>
                </c:pt>
                <c:pt idx="9">
                  <c:v>1744.9715736278213</c:v>
                </c:pt>
                <c:pt idx="10">
                  <c:v>1801.5981907139039</c:v>
                </c:pt>
                <c:pt idx="11">
                  <c:v>1771.6683497563383</c:v>
                </c:pt>
                <c:pt idx="12">
                  <c:v>1824.7934949065466</c:v>
                </c:pt>
                <c:pt idx="13">
                  <c:v>1846.9543490538745</c:v>
                </c:pt>
                <c:pt idx="14">
                  <c:v>1802.8861236605896</c:v>
                </c:pt>
                <c:pt idx="15">
                  <c:v>1770.3866457865277</c:v>
                </c:pt>
                <c:pt idx="16">
                  <c:v>1843.5880000000002</c:v>
                </c:pt>
                <c:pt idx="17">
                  <c:v>1875.076</c:v>
                </c:pt>
                <c:pt idx="18">
                  <c:v>1812.53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6B-4E0F-9B04-0141E3B3DBC7}"/>
            </c:ext>
          </c:extLst>
        </c:ser>
        <c:ser>
          <c:idx val="1"/>
          <c:order val="3"/>
          <c:tx>
            <c:strRef>
              <c:f>'Talnagögn | Numerical Data'!$E$137</c:f>
              <c:strCache>
                <c:ptCount val="1"/>
                <c:pt idx="0">
                  <c:v>Domestic Aviation (CO₂)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Data'!$H$134:$AG$134</c15:sqref>
                  </c15:fullRef>
                </c:ext>
              </c:extLst>
              <c:f>'Talnagögn | Numerical Data'!$H$134:$Z$134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Data'!$H$137:$AG$137</c15:sqref>
                  </c15:fullRef>
                </c:ext>
              </c:extLst>
              <c:f>'Talnagögn | Numerical Data'!$H$137:$Z$137</c:f>
              <c:numCache>
                <c:formatCode>0</c:formatCode>
                <c:ptCount val="19"/>
                <c:pt idx="0">
                  <c:v>26.007138153333333</c:v>
                </c:pt>
                <c:pt idx="1">
                  <c:v>28.138312839999998</c:v>
                </c:pt>
                <c:pt idx="2">
                  <c:v>22.051151063333332</c:v>
                </c:pt>
                <c:pt idx="3">
                  <c:v>26.235003593333332</c:v>
                </c:pt>
                <c:pt idx="4">
                  <c:v>21.786911006666664</c:v>
                </c:pt>
                <c:pt idx="5">
                  <c:v>21.137412779999998</c:v>
                </c:pt>
                <c:pt idx="6">
                  <c:v>20.279152960000001</c:v>
                </c:pt>
                <c:pt idx="7">
                  <c:v>20.86468747</c:v>
                </c:pt>
                <c:pt idx="8">
                  <c:v>19.615938723333336</c:v>
                </c:pt>
                <c:pt idx="9">
                  <c:v>19.549418533333334</c:v>
                </c:pt>
                <c:pt idx="10">
                  <c:v>20.441658636666666</c:v>
                </c:pt>
                <c:pt idx="11">
                  <c:v>22.574404196666666</c:v>
                </c:pt>
                <c:pt idx="12">
                  <c:v>22.95845761</c:v>
                </c:pt>
                <c:pt idx="13">
                  <c:v>24.583191306666667</c:v>
                </c:pt>
                <c:pt idx="14">
                  <c:v>27.755915457878668</c:v>
                </c:pt>
                <c:pt idx="15">
                  <c:v>13.1457037426</c:v>
                </c:pt>
                <c:pt idx="16">
                  <c:v>20.735413380000001</c:v>
                </c:pt>
                <c:pt idx="17">
                  <c:v>24.085325513333334</c:v>
                </c:pt>
                <c:pt idx="18">
                  <c:v>22.340912733333333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6B-4E0F-9B04-0141E3B3D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07569024"/>
        <c:axId val="1007573344"/>
      </c:barChart>
      <c:catAx>
        <c:axId val="10075690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73344"/>
        <c:crosses val="autoZero"/>
        <c:auto val="1"/>
        <c:lblAlgn val="ctr"/>
        <c:lblOffset val="100"/>
        <c:noMultiLvlLbl val="0"/>
      </c:catAx>
      <c:valAx>
        <c:axId val="100757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6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/>
                </a:solidFill>
              </a:rPr>
              <a:t>Iceland's Greenhouse Gas Emissions according to Obligations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'Talnagögn | Numerical Data'!$E$139</c:f>
              <c:strCache>
                <c:ptCount val="1"/>
                <c:pt idx="0">
                  <c:v>LULUCF</c:v>
                </c:pt>
              </c:strCache>
            </c:strRef>
          </c:tx>
          <c:spPr>
            <a:ln w="28575" cap="rnd">
              <a:solidFill>
                <a:srgbClr val="63A28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Data'!$H$134:$AG$134</c15:sqref>
                  </c15:fullRef>
                </c:ext>
              </c:extLst>
              <c:f>'Talnagögn | Numerical Data'!$H$134:$Z$134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Data'!$H$139:$AG$139</c15:sqref>
                  </c15:fullRef>
                </c:ext>
              </c:extLst>
              <c:f>'Talnagögn | Numerical Data'!$H$139:$Z$139</c:f>
              <c:numCache>
                <c:formatCode>0</c:formatCode>
                <c:ptCount val="19"/>
                <c:pt idx="0">
                  <c:v>7745.9762440253562</c:v>
                </c:pt>
                <c:pt idx="1">
                  <c:v>7798.5372127211649</c:v>
                </c:pt>
                <c:pt idx="2">
                  <c:v>7700.2747971120243</c:v>
                </c:pt>
                <c:pt idx="3">
                  <c:v>7741.9116195473371</c:v>
                </c:pt>
                <c:pt idx="4">
                  <c:v>7785.7601698198168</c:v>
                </c:pt>
                <c:pt idx="5">
                  <c:v>7767.3487540486158</c:v>
                </c:pt>
                <c:pt idx="6">
                  <c:v>7747.2625234575435</c:v>
                </c:pt>
                <c:pt idx="7">
                  <c:v>7753.2772980530008</c:v>
                </c:pt>
                <c:pt idx="8">
                  <c:v>7753.7915214423783</c:v>
                </c:pt>
                <c:pt idx="9">
                  <c:v>7748.0129203167553</c:v>
                </c:pt>
                <c:pt idx="10">
                  <c:v>7739.2159532055402</c:v>
                </c:pt>
                <c:pt idx="11">
                  <c:v>7720.3272937839329</c:v>
                </c:pt>
                <c:pt idx="12">
                  <c:v>7693.1265864653978</c:v>
                </c:pt>
                <c:pt idx="13">
                  <c:v>7680.251944371128</c:v>
                </c:pt>
                <c:pt idx="14">
                  <c:v>7693.3661036372523</c:v>
                </c:pt>
                <c:pt idx="15">
                  <c:v>7701.6977654804423</c:v>
                </c:pt>
                <c:pt idx="16">
                  <c:v>7699.0368574365402</c:v>
                </c:pt>
                <c:pt idx="17">
                  <c:v>7757.0261112450144</c:v>
                </c:pt>
                <c:pt idx="18">
                  <c:v>7742.5872946031541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21-4D47-99A2-1E6AA0CAD6BD}"/>
            </c:ext>
          </c:extLst>
        </c:ser>
        <c:ser>
          <c:idx val="2"/>
          <c:order val="1"/>
          <c:tx>
            <c:strRef>
              <c:f>'Talnagögn | Numerical Data'!$E$138</c:f>
              <c:strCache>
                <c:ptCount val="1"/>
                <c:pt idx="0">
                  <c:v>ESR</c:v>
                </c:pt>
              </c:strCache>
            </c:strRef>
          </c:tx>
          <c:spPr>
            <a:ln w="28575" cap="rnd">
              <a:solidFill>
                <a:srgbClr val="23A5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Data'!$H$134:$AG$134</c15:sqref>
                  </c15:fullRef>
                </c:ext>
              </c:extLst>
              <c:f>'Talnagögn | Numerical Data'!$H$134:$Z$134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Data'!$H$138:$AG$138</c15:sqref>
                  </c15:fullRef>
                </c:ext>
              </c:extLst>
              <c:f>'Talnagögn | Numerical Data'!$H$138:$Z$138</c:f>
              <c:numCache>
                <c:formatCode>0</c:formatCode>
                <c:ptCount val="19"/>
                <c:pt idx="0">
                  <c:v>3139.1862663707016</c:v>
                </c:pt>
                <c:pt idx="1">
                  <c:v>3273.5774189213917</c:v>
                </c:pt>
                <c:pt idx="2">
                  <c:v>3444.457523711184</c:v>
                </c:pt>
                <c:pt idx="3">
                  <c:v>3305.2402069777299</c:v>
                </c:pt>
                <c:pt idx="4">
                  <c:v>3173.8460289170021</c:v>
                </c:pt>
                <c:pt idx="5">
                  <c:v>3059.4756016355341</c:v>
                </c:pt>
                <c:pt idx="6">
                  <c:v>2949.3094029802983</c:v>
                </c:pt>
                <c:pt idx="7">
                  <c:v>2865.4859504804854</c:v>
                </c:pt>
                <c:pt idx="8">
                  <c:v>2853.1407562653476</c:v>
                </c:pt>
                <c:pt idx="9">
                  <c:v>2882.6671677987706</c:v>
                </c:pt>
                <c:pt idx="10">
                  <c:v>2907.754049708381</c:v>
                </c:pt>
                <c:pt idx="11">
                  <c:v>2887.5890284349084</c:v>
                </c:pt>
                <c:pt idx="12">
                  <c:v>2920.3373607991311</c:v>
                </c:pt>
                <c:pt idx="13">
                  <c:v>2954.1474830740863</c:v>
                </c:pt>
                <c:pt idx="14">
                  <c:v>2864.7395047677983</c:v>
                </c:pt>
                <c:pt idx="15">
                  <c:v>2721.232081996247</c:v>
                </c:pt>
                <c:pt idx="16">
                  <c:v>2761.4658977222657</c:v>
                </c:pt>
                <c:pt idx="17">
                  <c:v>2763.8242228899271</c:v>
                </c:pt>
                <c:pt idx="18">
                  <c:v>2686.6235436287398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21-4D47-99A2-1E6AA0CAD6BD}"/>
            </c:ext>
          </c:extLst>
        </c:ser>
        <c:ser>
          <c:idx val="0"/>
          <c:order val="2"/>
          <c:tx>
            <c:strRef>
              <c:f>'Talnagögn | Numerical Data'!$E$136</c:f>
              <c:strCache>
                <c:ptCount val="1"/>
                <c:pt idx="0">
                  <c:v>ETS Stationary Emissions</c:v>
                </c:pt>
              </c:strCache>
            </c:strRef>
          </c:tx>
          <c:spPr>
            <a:ln w="28575" cap="rnd">
              <a:solidFill>
                <a:srgbClr val="C9689E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Data'!$H$134:$AG$134</c15:sqref>
                  </c15:fullRef>
                </c:ext>
              </c:extLst>
              <c:f>'Talnagögn | Numerical Data'!$H$134:$Z$134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Data'!$H$136:$AG$136</c15:sqref>
                  </c15:fullRef>
                </c:ext>
              </c:extLst>
              <c:f>'Talnagögn | Numerical Data'!$H$136:$Z$136</c:f>
              <c:numCache>
                <c:formatCode>0</c:formatCode>
                <c:ptCount val="19"/>
                <c:pt idx="0">
                  <c:v>852.8829310927872</c:v>
                </c:pt>
                <c:pt idx="1">
                  <c:v>1273.7572023640969</c:v>
                </c:pt>
                <c:pt idx="2">
                  <c:v>1414.5983388630546</c:v>
                </c:pt>
                <c:pt idx="3">
                  <c:v>1931.1151277677468</c:v>
                </c:pt>
                <c:pt idx="4">
                  <c:v>1764.1449942061058</c:v>
                </c:pt>
                <c:pt idx="5">
                  <c:v>1783.4334517036384</c:v>
                </c:pt>
                <c:pt idx="6">
                  <c:v>1680.8912393316</c:v>
                </c:pt>
                <c:pt idx="7">
                  <c:v>1754.8609910767771</c:v>
                </c:pt>
                <c:pt idx="8">
                  <c:v>1771.0008677179781</c:v>
                </c:pt>
                <c:pt idx="9">
                  <c:v>1744.9715736278213</c:v>
                </c:pt>
                <c:pt idx="10">
                  <c:v>1801.5981907139039</c:v>
                </c:pt>
                <c:pt idx="11">
                  <c:v>1771.6683497563383</c:v>
                </c:pt>
                <c:pt idx="12">
                  <c:v>1824.7934949065466</c:v>
                </c:pt>
                <c:pt idx="13">
                  <c:v>1846.9543490538745</c:v>
                </c:pt>
                <c:pt idx="14">
                  <c:v>1802.8861236605896</c:v>
                </c:pt>
                <c:pt idx="15">
                  <c:v>1770.3866457865277</c:v>
                </c:pt>
                <c:pt idx="16">
                  <c:v>1843.5880000000002</c:v>
                </c:pt>
                <c:pt idx="17">
                  <c:v>1875.076</c:v>
                </c:pt>
                <c:pt idx="18">
                  <c:v>1812.53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21-4D47-99A2-1E6AA0CAD6BD}"/>
            </c:ext>
          </c:extLst>
        </c:ser>
        <c:ser>
          <c:idx val="1"/>
          <c:order val="3"/>
          <c:tx>
            <c:strRef>
              <c:f>'Talnagögn | Numerical Data'!$E$137</c:f>
              <c:strCache>
                <c:ptCount val="1"/>
                <c:pt idx="0">
                  <c:v>Domestic Aviation (CO₂)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Data'!$H$134:$AG$134</c15:sqref>
                  </c15:fullRef>
                </c:ext>
              </c:extLst>
              <c:f>'Talnagögn | Numerical Data'!$H$134:$Z$134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Data'!$H$137:$AG$137</c15:sqref>
                  </c15:fullRef>
                </c:ext>
              </c:extLst>
              <c:f>'Talnagögn | Numerical Data'!$H$137:$Z$137</c:f>
              <c:numCache>
                <c:formatCode>0</c:formatCode>
                <c:ptCount val="19"/>
                <c:pt idx="0">
                  <c:v>26.007138153333333</c:v>
                </c:pt>
                <c:pt idx="1">
                  <c:v>28.138312839999998</c:v>
                </c:pt>
                <c:pt idx="2">
                  <c:v>22.051151063333332</c:v>
                </c:pt>
                <c:pt idx="3">
                  <c:v>26.235003593333332</c:v>
                </c:pt>
                <c:pt idx="4">
                  <c:v>21.786911006666664</c:v>
                </c:pt>
                <c:pt idx="5">
                  <c:v>21.137412779999998</c:v>
                </c:pt>
                <c:pt idx="6">
                  <c:v>20.279152960000001</c:v>
                </c:pt>
                <c:pt idx="7">
                  <c:v>20.86468747</c:v>
                </c:pt>
                <c:pt idx="8">
                  <c:v>19.615938723333336</c:v>
                </c:pt>
                <c:pt idx="9">
                  <c:v>19.549418533333334</c:v>
                </c:pt>
                <c:pt idx="10">
                  <c:v>20.441658636666666</c:v>
                </c:pt>
                <c:pt idx="11">
                  <c:v>22.574404196666666</c:v>
                </c:pt>
                <c:pt idx="12">
                  <c:v>22.95845761</c:v>
                </c:pt>
                <c:pt idx="13">
                  <c:v>24.583191306666667</c:v>
                </c:pt>
                <c:pt idx="14">
                  <c:v>27.755915457878668</c:v>
                </c:pt>
                <c:pt idx="15">
                  <c:v>13.1457037426</c:v>
                </c:pt>
                <c:pt idx="16">
                  <c:v>20.735413380000001</c:v>
                </c:pt>
                <c:pt idx="17">
                  <c:v>24.085325513333334</c:v>
                </c:pt>
                <c:pt idx="18">
                  <c:v>22.340912733333333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21-4D47-99A2-1E6AA0CAD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7569024"/>
        <c:axId val="1007573344"/>
      </c:lineChart>
      <c:catAx>
        <c:axId val="10075690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73344"/>
        <c:crosses val="autoZero"/>
        <c:auto val="1"/>
        <c:lblAlgn val="ctr"/>
        <c:lblOffset val="100"/>
        <c:noMultiLvlLbl val="0"/>
      </c:catAx>
      <c:valAx>
        <c:axId val="100757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6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Iceland's ESR Emissions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Data'!$E$146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Data'!$H$144:$AG$144</c15:sqref>
                  </c15:fullRef>
                </c:ext>
              </c:extLst>
              <c:f>'Talnagögn | Numerical Data'!$H$144:$Z$144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Data'!$H$146:$AG$146</c15:sqref>
                  </c15:fullRef>
                </c:ext>
              </c:extLst>
              <c:f>'Talnagögn | Numerical Data'!$H$146:$Z$146</c:f>
              <c:numCache>
                <c:formatCode>0</c:formatCode>
                <c:ptCount val="19"/>
                <c:pt idx="0">
                  <c:v>2101.2313277895437</c:v>
                </c:pt>
                <c:pt idx="1">
                  <c:v>2168.0687703710441</c:v>
                </c:pt>
                <c:pt idx="2">
                  <c:v>2315.5013983818321</c:v>
                </c:pt>
                <c:pt idx="3">
                  <c:v>2183.5873416718291</c:v>
                </c:pt>
                <c:pt idx="4">
                  <c:v>2095.1148282194449</c:v>
                </c:pt>
                <c:pt idx="5">
                  <c:v>1983.7685872855786</c:v>
                </c:pt>
                <c:pt idx="6">
                  <c:v>1862.6872122784205</c:v>
                </c:pt>
                <c:pt idx="7">
                  <c:v>1818.9861781313809</c:v>
                </c:pt>
                <c:pt idx="8">
                  <c:v>1789.5063231340205</c:v>
                </c:pt>
                <c:pt idx="9">
                  <c:v>1781.3471273072446</c:v>
                </c:pt>
                <c:pt idx="10">
                  <c:v>1825.3962692957534</c:v>
                </c:pt>
                <c:pt idx="11">
                  <c:v>1793.9754923483533</c:v>
                </c:pt>
                <c:pt idx="12">
                  <c:v>1836.3318793456506</c:v>
                </c:pt>
                <c:pt idx="13">
                  <c:v>1874.3483684132675</c:v>
                </c:pt>
                <c:pt idx="14">
                  <c:v>1815.2982863769109</c:v>
                </c:pt>
                <c:pt idx="15">
                  <c:v>1643.5475962967166</c:v>
                </c:pt>
                <c:pt idx="16">
                  <c:v>1719.4728785864127</c:v>
                </c:pt>
                <c:pt idx="17">
                  <c:v>1776.0965511505246</c:v>
                </c:pt>
                <c:pt idx="18">
                  <c:v>1747.0340987702732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9-4AE3-83AF-EFA415AA8726}"/>
            </c:ext>
          </c:extLst>
        </c:ser>
        <c:ser>
          <c:idx val="1"/>
          <c:order val="1"/>
          <c:tx>
            <c:strRef>
              <c:f>'Talnagögn | Numerical Data'!$E$147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Data'!$H$144:$AG$144</c15:sqref>
                  </c15:fullRef>
                </c:ext>
              </c:extLst>
              <c:f>'Talnagögn | Numerical Data'!$H$144:$Z$144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Data'!$H$147:$AG$147</c15:sqref>
                  </c15:fullRef>
                </c:ext>
              </c:extLst>
              <c:f>'Talnagögn | Numerical Data'!$H$147:$Z$147</c:f>
              <c:numCache>
                <c:formatCode>0</c:formatCode>
                <c:ptCount val="19"/>
                <c:pt idx="0">
                  <c:v>128.76638639728401</c:v>
                </c:pt>
                <c:pt idx="1">
                  <c:v>146.07091625554062</c:v>
                </c:pt>
                <c:pt idx="2">
                  <c:v>149.30106885424948</c:v>
                </c:pt>
                <c:pt idx="3">
                  <c:v>143.85046893684103</c:v>
                </c:pt>
                <c:pt idx="4">
                  <c:v>122.09091575175307</c:v>
                </c:pt>
                <c:pt idx="5">
                  <c:v>133.8946101620877</c:v>
                </c:pt>
                <c:pt idx="6">
                  <c:v>167.03243109314053</c:v>
                </c:pt>
                <c:pt idx="7">
                  <c:v>155.19618262230119</c:v>
                </c:pt>
                <c:pt idx="8">
                  <c:v>182.77418905586319</c:v>
                </c:pt>
                <c:pt idx="9">
                  <c:v>180.0655546343412</c:v>
                </c:pt>
                <c:pt idx="10">
                  <c:v>171.93625822126546</c:v>
                </c:pt>
                <c:pt idx="11">
                  <c:v>188.4274793849213</c:v>
                </c:pt>
                <c:pt idx="12">
                  <c:v>180.12482556594523</c:v>
                </c:pt>
                <c:pt idx="13">
                  <c:v>200.37580215682146</c:v>
                </c:pt>
                <c:pt idx="14">
                  <c:v>210.50618174279634</c:v>
                </c:pt>
                <c:pt idx="15">
                  <c:v>214.53485473691171</c:v>
                </c:pt>
                <c:pt idx="16">
                  <c:v>178.6915748973156</c:v>
                </c:pt>
                <c:pt idx="17">
                  <c:v>149.23584248523116</c:v>
                </c:pt>
                <c:pt idx="18">
                  <c:v>140.27829827292044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9-4AE3-83AF-EFA415AA8726}"/>
            </c:ext>
          </c:extLst>
        </c:ser>
        <c:ser>
          <c:idx val="2"/>
          <c:order val="2"/>
          <c:tx>
            <c:strRef>
              <c:f>'Talnagögn | Numerical Data'!$E$148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Data'!$H$144:$AG$144</c15:sqref>
                  </c15:fullRef>
                </c:ext>
              </c:extLst>
              <c:f>'Talnagögn | Numerical Data'!$H$144:$Z$144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Data'!$H$148:$AG$148</c15:sqref>
                  </c15:fullRef>
                </c:ext>
              </c:extLst>
              <c:f>'Talnagögn | Numerical Data'!$H$148:$Z$148</c:f>
              <c:numCache>
                <c:formatCode>0</c:formatCode>
                <c:ptCount val="19"/>
                <c:pt idx="0">
                  <c:v>596.85981550894428</c:v>
                </c:pt>
                <c:pt idx="1">
                  <c:v>623.90469093660488</c:v>
                </c:pt>
                <c:pt idx="2">
                  <c:v>640.55199733106656</c:v>
                </c:pt>
                <c:pt idx="3">
                  <c:v>656.17536650820671</c:v>
                </c:pt>
                <c:pt idx="4">
                  <c:v>644.87020767608908</c:v>
                </c:pt>
                <c:pt idx="5">
                  <c:v>633.55642453758139</c:v>
                </c:pt>
                <c:pt idx="6">
                  <c:v>630.74495966941947</c:v>
                </c:pt>
                <c:pt idx="7">
                  <c:v>622.89420640662797</c:v>
                </c:pt>
                <c:pt idx="8">
                  <c:v>613.08864978364238</c:v>
                </c:pt>
                <c:pt idx="9">
                  <c:v>653.85144959846127</c:v>
                </c:pt>
                <c:pt idx="10">
                  <c:v>644.43474378086751</c:v>
                </c:pt>
                <c:pt idx="11">
                  <c:v>643.01119834845065</c:v>
                </c:pt>
                <c:pt idx="12">
                  <c:v>644.48627704810951</c:v>
                </c:pt>
                <c:pt idx="13">
                  <c:v>621.42952362853339</c:v>
                </c:pt>
                <c:pt idx="14">
                  <c:v>605.22420471066539</c:v>
                </c:pt>
                <c:pt idx="15">
                  <c:v>602.79362788269862</c:v>
                </c:pt>
                <c:pt idx="16">
                  <c:v>605.61397114701299</c:v>
                </c:pt>
                <c:pt idx="17">
                  <c:v>591.10171100696436</c:v>
                </c:pt>
                <c:pt idx="18">
                  <c:v>565.23858042692223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09-4AE3-83AF-EFA415AA8726}"/>
            </c:ext>
          </c:extLst>
        </c:ser>
        <c:ser>
          <c:idx val="3"/>
          <c:order val="3"/>
          <c:tx>
            <c:strRef>
              <c:f>'Talnagögn | Numerical Data'!$E$149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Data'!$H$144:$AG$144</c15:sqref>
                  </c15:fullRef>
                </c:ext>
              </c:extLst>
              <c:f>'Talnagögn | Numerical Data'!$H$144:$Z$144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Data'!$H$149:$AG$149</c15:sqref>
                  </c15:fullRef>
                </c:ext>
              </c:extLst>
              <c:f>'Talnagögn | Numerical Data'!$H$149:$Z$149</c:f>
              <c:numCache>
                <c:formatCode>0</c:formatCode>
                <c:ptCount val="19"/>
                <c:pt idx="0">
                  <c:v>312.32873667492953</c:v>
                </c:pt>
                <c:pt idx="1">
                  <c:v>335.53304135820196</c:v>
                </c:pt>
                <c:pt idx="2">
                  <c:v>339.10305914403597</c:v>
                </c:pt>
                <c:pt idx="3">
                  <c:v>321.6270298608535</c:v>
                </c:pt>
                <c:pt idx="4">
                  <c:v>311.77007726971436</c:v>
                </c:pt>
                <c:pt idx="5">
                  <c:v>308.25597965028646</c:v>
                </c:pt>
                <c:pt idx="6">
                  <c:v>288.84479993931751</c:v>
                </c:pt>
                <c:pt idx="7">
                  <c:v>268.40938332017515</c:v>
                </c:pt>
                <c:pt idx="8">
                  <c:v>267.7715942918208</c:v>
                </c:pt>
                <c:pt idx="9">
                  <c:v>267.4030362587236</c:v>
                </c:pt>
                <c:pt idx="10">
                  <c:v>265.98677841049454</c:v>
                </c:pt>
                <c:pt idx="11">
                  <c:v>262.17485835318359</c:v>
                </c:pt>
                <c:pt idx="12">
                  <c:v>259.3943788394256</c:v>
                </c:pt>
                <c:pt idx="13">
                  <c:v>257.99378887546436</c:v>
                </c:pt>
                <c:pt idx="14">
                  <c:v>233.71083193742567</c:v>
                </c:pt>
                <c:pt idx="15">
                  <c:v>260.35600307991979</c:v>
                </c:pt>
                <c:pt idx="16">
                  <c:v>257.68679152971572</c:v>
                </c:pt>
                <c:pt idx="17">
                  <c:v>247.38837392697201</c:v>
                </c:pt>
                <c:pt idx="18">
                  <c:v>234.073911665163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09-4AE3-83AF-EFA415AA8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072347632"/>
        <c:axId val="1072345832"/>
      </c:barChart>
      <c:catAx>
        <c:axId val="1072347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5832"/>
        <c:crosses val="autoZero"/>
        <c:auto val="1"/>
        <c:lblAlgn val="ctr"/>
        <c:lblOffset val="100"/>
        <c:noMultiLvlLbl val="0"/>
      </c:catAx>
      <c:valAx>
        <c:axId val="107234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34093868833671E-2"/>
          <c:y val="3.6622685185185182E-2"/>
          <c:w val="0.88777295931655986"/>
          <c:h val="0.80026180555555559"/>
        </c:manualLayout>
      </c:layout>
      <c:areaChart>
        <c:grouping val="stacked"/>
        <c:varyColors val="0"/>
        <c:ser>
          <c:idx val="0"/>
          <c:order val="0"/>
          <c:tx>
            <c:v>ESR Emissions</c:v>
          </c:tx>
          <c:spPr>
            <a:solidFill>
              <a:srgbClr val="23A5D9"/>
            </a:solidFill>
            <a:ln>
              <a:noFill/>
            </a:ln>
            <a:effectLst/>
          </c:spPr>
          <c:cat>
            <c:numRef>
              <c:f>'Talnagögn | Numerical Data'!$H$144:$AH$144</c:f>
              <c:numCache>
                <c:formatCode>0</c:formatCode>
                <c:ptCount val="2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'Talnagögn | Numerical Data'!$H$150:$Z$150</c:f>
              <c:numCache>
                <c:formatCode>0</c:formatCode>
                <c:ptCount val="19"/>
                <c:pt idx="0">
                  <c:v>3139.1862663707016</c:v>
                </c:pt>
                <c:pt idx="1">
                  <c:v>3273.5774189213917</c:v>
                </c:pt>
                <c:pt idx="2">
                  <c:v>3444.457523711184</c:v>
                </c:pt>
                <c:pt idx="3">
                  <c:v>3305.2402069777299</c:v>
                </c:pt>
                <c:pt idx="4">
                  <c:v>3173.8460289170021</c:v>
                </c:pt>
                <c:pt idx="5">
                  <c:v>3059.4756016355341</c:v>
                </c:pt>
                <c:pt idx="6">
                  <c:v>2949.3094029802983</c:v>
                </c:pt>
                <c:pt idx="7">
                  <c:v>2865.4859504804854</c:v>
                </c:pt>
                <c:pt idx="8">
                  <c:v>2853.1407562653476</c:v>
                </c:pt>
                <c:pt idx="9">
                  <c:v>2882.6671677987706</c:v>
                </c:pt>
                <c:pt idx="10">
                  <c:v>2907.754049708381</c:v>
                </c:pt>
                <c:pt idx="11">
                  <c:v>2887.5890284349084</c:v>
                </c:pt>
                <c:pt idx="12">
                  <c:v>2920.3373607991311</c:v>
                </c:pt>
                <c:pt idx="13">
                  <c:v>2954.1474830740863</c:v>
                </c:pt>
                <c:pt idx="14">
                  <c:v>2864.7395047677983</c:v>
                </c:pt>
                <c:pt idx="15">
                  <c:v>2721.232081996247</c:v>
                </c:pt>
                <c:pt idx="16">
                  <c:v>2761.4658977222657</c:v>
                </c:pt>
                <c:pt idx="17">
                  <c:v>2763.8242228899271</c:v>
                </c:pt>
                <c:pt idx="18">
                  <c:v>2686.6235436287398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F-4FFF-AFBF-785E6F8B2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587152"/>
        <c:axId val="1141582472"/>
      </c:areaChart>
      <c:lineChart>
        <c:grouping val="standard"/>
        <c:varyColors val="0"/>
        <c:ser>
          <c:idx val="1"/>
          <c:order val="1"/>
          <c:tx>
            <c:strRef>
              <c:f>'Talnagögn | Numerical Data'!$E$153</c:f>
              <c:strCache>
                <c:ptCount val="1"/>
                <c:pt idx="0">
                  <c:v>Annual Emission Allocations*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'Talnagögn | Numerical Data'!$I$153:$AH$153</c:f>
              <c:numCache>
                <c:formatCode>0</c:formatCode>
                <c:ptCount val="26"/>
                <c:pt idx="15">
                  <c:v>2876.15</c:v>
                </c:pt>
                <c:pt idx="16">
                  <c:v>2802.9929999999999</c:v>
                </c:pt>
                <c:pt idx="17">
                  <c:v>2681.9318887499999</c:v>
                </c:pt>
                <c:pt idx="18">
                  <c:v>2560.8707774999998</c:v>
                </c:pt>
                <c:pt idx="19">
                  <c:v>2439.8096662500002</c:v>
                </c:pt>
                <c:pt idx="20">
                  <c:v>2412.2963946380655</c:v>
                </c:pt>
                <c:pt idx="21">
                  <c:v>2267.848323478549</c:v>
                </c:pt>
                <c:pt idx="22">
                  <c:v>2123.4002523190325</c:v>
                </c:pt>
                <c:pt idx="23">
                  <c:v>1978.9521811595162</c:v>
                </c:pt>
                <c:pt idx="24">
                  <c:v>1834.5041100000001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AF-4FFF-AFBF-785E6F8B2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587152"/>
        <c:axId val="1141582472"/>
      </c:lineChart>
      <c:scatterChart>
        <c:scatterStyle val="lineMarker"/>
        <c:varyColors val="0"/>
        <c:ser>
          <c:idx val="2"/>
          <c:order val="2"/>
          <c:tx>
            <c:strRef>
              <c:f>'Talnagögn | Numerical Data'!$E$154</c:f>
              <c:strCache>
                <c:ptCount val="1"/>
                <c:pt idx="0">
                  <c:v>Independent 55% Emission Reduction Target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25"/>
            <c:marker>
              <c:symbol val="circle"/>
              <c:size val="5"/>
              <c:spPr>
                <a:solidFill>
                  <a:schemeClr val="accent6"/>
                </a:solidFill>
                <a:ln w="76200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76200" cap="rnd">
                <a:solidFill>
                  <a:schemeClr val="accent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AF-4FFF-AFBF-785E6F8B22C3}"/>
              </c:ext>
            </c:extLst>
          </c:dPt>
          <c:yVal>
            <c:numRef>
              <c:f>'Talnagögn | Numerical Data'!$I$154:$AH$154</c:f>
              <c:numCache>
                <c:formatCode>General</c:formatCode>
                <c:ptCount val="26"/>
                <c:pt idx="24" formatCode="0">
                  <c:v>1412.6338198668157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AF-4FFF-AFBF-785E6F8B2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587152"/>
        <c:axId val="1141582472"/>
      </c:scatterChart>
      <c:catAx>
        <c:axId val="11415871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1582472"/>
        <c:crosses val="autoZero"/>
        <c:auto val="1"/>
        <c:lblAlgn val="ctr"/>
        <c:lblOffset val="100"/>
        <c:noMultiLvlLbl val="0"/>
      </c:catAx>
      <c:valAx>
        <c:axId val="1141582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layout>
            <c:manualLayout>
              <c:xMode val="edge"/>
              <c:yMode val="edge"/>
              <c:x val="0"/>
              <c:y val="0.13432013888888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158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25708874179734"/>
          <c:y val="0.94779833782816891"/>
          <c:w val="0.77249413427948022"/>
          <c:h val="4.940578703703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</a:rPr>
              <a:t>ESR emissions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49627304968545288"/>
          <c:y val="0.4878196289198250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5898743887737899"/>
          <c:y val="0.11888679803538671"/>
          <c:w val="0.45580729166666667"/>
          <c:h val="0.81032407407407403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bg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6B-4299-8BCC-D843C2286B55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E6B-4299-8BCC-D843C2286B55}"/>
              </c:ext>
            </c:extLst>
          </c:dPt>
          <c:dPt>
            <c:idx val="2"/>
            <c:bubble3D val="0"/>
            <c:spPr>
              <a:solidFill>
                <a:schemeClr val="bg2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E6B-4299-8BCC-D843C2286B55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E6B-4299-8BCC-D843C2286B5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E6B-4299-8BCC-D843C2286B5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E6B-4299-8BCC-D843C2286B55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E6B-4299-8BCC-D843C2286B55}"/>
              </c:ext>
            </c:extLst>
          </c:dPt>
          <c:dPt>
            <c:idx val="7"/>
            <c:bubble3D val="0"/>
            <c:spPr>
              <a:solidFill>
                <a:srgbClr val="7FB9D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E6B-4299-8BCC-D843C2286B55}"/>
              </c:ext>
            </c:extLst>
          </c:dPt>
          <c:dLbls>
            <c:dLbl>
              <c:idx val="0"/>
              <c:layout>
                <c:manualLayout>
                  <c:x val="0.17738893229166666"/>
                  <c:y val="-0.16756944444444444"/>
                </c:manualLayout>
              </c:layout>
              <c:tx>
                <c:rich>
                  <a:bodyPr/>
                  <a:lstStyle/>
                  <a:p>
                    <a:fld id="{8F134B45-60AB-4EFF-A44E-B7C42C2C241C}" type="CATEGORYNAME">
                      <a:rPr lang="en-US" sz="1200" b="1">
                        <a:solidFill>
                          <a:sysClr val="windowText" lastClr="000000"/>
                        </a:solidFill>
                      </a:rPr>
                      <a:pPr/>
                      <a:t>[CATEGORY NAME]</a:t>
                    </a:fld>
                    <a:endParaRPr lang="en-US" b="1" baseline="0">
                      <a:solidFill>
                        <a:sysClr val="windowText" lastClr="000000"/>
                      </a:solidFill>
                    </a:endParaRPr>
                  </a:p>
                  <a:p>
                    <a:fld id="{C081AAEE-B0EB-45C5-AFCD-EFBF337AEAAC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fld id="{57ECB39C-78E2-4399-9B89-398C7C5415E8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E6B-4299-8BCC-D843C2286B55}"/>
                </c:ext>
              </c:extLst>
            </c:dLbl>
            <c:dLbl>
              <c:idx val="1"/>
              <c:layout>
                <c:manualLayout>
                  <c:x val="0.17184908854166667"/>
                  <c:y val="0.17050925925925914"/>
                </c:manualLayout>
              </c:layout>
              <c:tx>
                <c:rich>
                  <a:bodyPr/>
                  <a:lstStyle/>
                  <a:p>
                    <a:fld id="{131AD79E-CD1E-4A93-B424-49EA7326E962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9D8909FA-D788-4A51-8D9A-A9330F94B0D4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fld id="{3B04F7BE-979A-40D3-ABC8-4FB704E12E36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E6B-4299-8BCC-D843C2286B55}"/>
                </c:ext>
              </c:extLst>
            </c:dLbl>
            <c:dLbl>
              <c:idx val="2"/>
              <c:layout>
                <c:manualLayout>
                  <c:x val="-0.16040364583333336"/>
                  <c:y val="0.17050925925925914"/>
                </c:manualLayout>
              </c:layout>
              <c:tx>
                <c:rich>
                  <a:bodyPr/>
                  <a:lstStyle/>
                  <a:p>
                    <a:fld id="{6798545B-1822-4090-85A3-F3A28B5883A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BE5F71C0-B0F0-4839-99FB-DEB647B36382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fld id="{F0BE0915-A431-44B4-8C9E-025EEA44EFFD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E6B-4299-8BCC-D843C2286B55}"/>
                </c:ext>
              </c:extLst>
            </c:dLbl>
            <c:dLbl>
              <c:idx val="3"/>
              <c:layout>
                <c:manualLayout>
                  <c:x val="-0.21498371802967284"/>
                  <c:y val="0.11244215634061187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4D39294-F625-4071-97B3-DE7C00F1C991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3EB77067-93BB-4E80-97CC-84C15DC1872E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8830D4F6-0328-49F3-823A-DBEB420284D3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E6B-4299-8BCC-D843C2286B55}"/>
                </c:ext>
              </c:extLst>
            </c:dLbl>
            <c:dLbl>
              <c:idx val="4"/>
              <c:layout>
                <c:manualLayout>
                  <c:x val="-0.29269524739583336"/>
                  <c:y val="-4.5567245370370421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/>
                      <a:t>F-Gases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B1F9B4A4-D2EF-4177-BC43-9C7748A3C7F2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sz="1200" b="1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100" b="0"/>
                      <a:t>4.8%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55372395833333"/>
                      <c:h val="0.1776826388888888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E6B-4299-8BCC-D843C2286B55}"/>
                </c:ext>
              </c:extLst>
            </c:dLbl>
            <c:dLbl>
              <c:idx val="5"/>
              <c:layout>
                <c:manualLayout>
                  <c:x val="-0.22654947916666668"/>
                  <c:y val="-0.117592592592592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2FA2D19-FC2D-46D0-8D5A-8BDEB449751D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FB8B9A9A-FD4B-4028-AA9D-6AAB3F3FE18C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E2918651-CA61-42AF-BBAC-C7F2C911C0D6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2E6B-4299-8BCC-D843C2286B55}"/>
                </c:ext>
              </c:extLst>
            </c:dLbl>
            <c:dLbl>
              <c:idx val="6"/>
              <c:layout>
                <c:manualLayout>
                  <c:x val="-0.29600260416666668"/>
                  <c:y val="-0.2410648148148148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7FDB6C7-A016-49CD-B0A1-2FE8C5847C32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28D125C8-164D-4DBB-95C2-93A6FF948DF2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D3577341-DE71-4811-9E6C-F8EFAD90E1F4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2E6B-4299-8BCC-D843C2286B55}"/>
                </c:ext>
              </c:extLst>
            </c:dLbl>
            <c:dLbl>
              <c:idx val="7"/>
              <c:layout>
                <c:manualLayout>
                  <c:x val="-8.2600992573960322E-2"/>
                  <c:y val="-0.2127474998520622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0DB43D-A70F-4F5A-B215-468C98F5DF5A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FE9D1E0-D1C4-46F0-B7E0-58F02959DC6B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0854663E-D606-4BF9-953E-9E0444D68790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2E6B-4299-8BCC-D843C2286B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'Skuldbindingar | Obligations'!$W$181:$W$188</c:f>
              <c:strCache>
                <c:ptCount val="8"/>
                <c:pt idx="0">
                  <c:v>Road Transportation</c:v>
                </c:pt>
                <c:pt idx="1">
                  <c:v>Fishing</c:v>
                </c:pt>
                <c:pt idx="2">
                  <c:v>Agriculture</c:v>
                </c:pt>
                <c:pt idx="3">
                  <c:v>Solid Waste Disposal on Land</c:v>
                </c:pt>
                <c:pt idx="4">
                  <c:v>F-Gases</c:v>
                </c:pt>
                <c:pt idx="5">
                  <c:v>Geothermal Energy</c:v>
                </c:pt>
                <c:pt idx="6">
                  <c:v>Off-Road Vehicles and Other Machinery</c:v>
                </c:pt>
                <c:pt idx="7">
                  <c:v>Other</c:v>
                </c:pt>
              </c:strCache>
            </c:strRef>
          </c:cat>
          <c:val>
            <c:numRef>
              <c:f>'Skuldbindingar | Obligations'!$E$181:$E$188</c:f>
              <c:numCache>
                <c:formatCode>0</c:formatCode>
                <c:ptCount val="8"/>
                <c:pt idx="0">
                  <c:v>920.79432047634907</c:v>
                </c:pt>
                <c:pt idx="1">
                  <c:v>484.54957298019235</c:v>
                </c:pt>
                <c:pt idx="2">
                  <c:v>565.23858042692223</c:v>
                </c:pt>
                <c:pt idx="3">
                  <c:v>201.15949409299373</c:v>
                </c:pt>
                <c:pt idx="4">
                  <c:v>124.63478001256811</c:v>
                </c:pt>
                <c:pt idx="5">
                  <c:v>176.69460000000001</c:v>
                </c:pt>
                <c:pt idx="6">
                  <c:v>74.548194889896735</c:v>
                </c:pt>
                <c:pt idx="7">
                  <c:v>139.00534625635646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E6B-4299-8BCC-D843C2286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37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Iceland's ESR Emissions by</a:t>
            </a:r>
            <a:r>
              <a:rPr lang="en-GB" baseline="0"/>
              <a:t> Main Sources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Data'!$E$159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Data'!$H$159:$AG$159</c15:sqref>
                  </c15:fullRef>
                </c:ext>
              </c:extLst>
              <c:f>'Talnagögn | Numerical Data'!$H$159:$Z$159</c:f>
              <c:numCache>
                <c:formatCode>0</c:formatCode>
                <c:ptCount val="19"/>
                <c:pt idx="0">
                  <c:v>774.95747101277266</c:v>
                </c:pt>
                <c:pt idx="1">
                  <c:v>883.41839261624648</c:v>
                </c:pt>
                <c:pt idx="2">
                  <c:v>914.92890097852603</c:v>
                </c:pt>
                <c:pt idx="3">
                  <c:v>861.19918356733797</c:v>
                </c:pt>
                <c:pt idx="4">
                  <c:v>861.99735794171988</c:v>
                </c:pt>
                <c:pt idx="5">
                  <c:v>814.47490155229229</c:v>
                </c:pt>
                <c:pt idx="6">
                  <c:v>796.08775836848304</c:v>
                </c:pt>
                <c:pt idx="7">
                  <c:v>790.58048843189806</c:v>
                </c:pt>
                <c:pt idx="8">
                  <c:v>805.05443779585062</c:v>
                </c:pt>
                <c:pt idx="9">
                  <c:v>804.17166727771121</c:v>
                </c:pt>
                <c:pt idx="10">
                  <c:v>826.7581564348211</c:v>
                </c:pt>
                <c:pt idx="11">
                  <c:v>901.86470885099754</c:v>
                </c:pt>
                <c:pt idx="12">
                  <c:v>951.50372351364103</c:v>
                </c:pt>
                <c:pt idx="13">
                  <c:v>977.00579166079274</c:v>
                </c:pt>
                <c:pt idx="14">
                  <c:v>956.64786180754822</c:v>
                </c:pt>
                <c:pt idx="15">
                  <c:v>830.53285744339826</c:v>
                </c:pt>
                <c:pt idx="16">
                  <c:v>859.5260140553471</c:v>
                </c:pt>
                <c:pt idx="17">
                  <c:v>925.53110026533784</c:v>
                </c:pt>
                <c:pt idx="18">
                  <c:v>920.79432047634907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88-4ED6-88DB-E782DD61E3AB}"/>
            </c:ext>
          </c:extLst>
        </c:ser>
        <c:ser>
          <c:idx val="1"/>
          <c:order val="1"/>
          <c:tx>
            <c:strRef>
              <c:f>'Talnagögn | Numerical Data'!$E$164</c:f>
              <c:strCache>
                <c:ptCount val="1"/>
                <c:pt idx="0">
                  <c:v>Fishing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Data'!$H$164:$AG$164</c15:sqref>
                  </c15:fullRef>
                </c:ext>
              </c:extLst>
              <c:f>'Talnagögn | Numerical Data'!$H$164:$Z$164</c:f>
              <c:numCache>
                <c:formatCode>0</c:formatCode>
                <c:ptCount val="19"/>
                <c:pt idx="0">
                  <c:v>742.27579695757936</c:v>
                </c:pt>
                <c:pt idx="1">
                  <c:v>676.16624793131371</c:v>
                </c:pt>
                <c:pt idx="2">
                  <c:v>768.90031104164586</c:v>
                </c:pt>
                <c:pt idx="3">
                  <c:v>706.67813037021858</c:v>
                </c:pt>
                <c:pt idx="4">
                  <c:v>762.70393720745039</c:v>
                </c:pt>
                <c:pt idx="5">
                  <c:v>726.56824505484042</c:v>
                </c:pt>
                <c:pt idx="6">
                  <c:v>657.20260984912954</c:v>
                </c:pt>
                <c:pt idx="7">
                  <c:v>651.37378056662806</c:v>
                </c:pt>
                <c:pt idx="8">
                  <c:v>614.72353826059737</c:v>
                </c:pt>
                <c:pt idx="9">
                  <c:v>606.24731041801465</c:v>
                </c:pt>
                <c:pt idx="10">
                  <c:v>621.21740588116916</c:v>
                </c:pt>
                <c:pt idx="11">
                  <c:v>518.76690503112491</c:v>
                </c:pt>
                <c:pt idx="12">
                  <c:v>530.38142924834813</c:v>
                </c:pt>
                <c:pt idx="13">
                  <c:v>546.90019133575004</c:v>
                </c:pt>
                <c:pt idx="14">
                  <c:v>518.36261174209733</c:v>
                </c:pt>
                <c:pt idx="15">
                  <c:v>509.49421478812258</c:v>
                </c:pt>
                <c:pt idx="16">
                  <c:v>569.41865140399079</c:v>
                </c:pt>
                <c:pt idx="17">
                  <c:v>481.51547449283527</c:v>
                </c:pt>
                <c:pt idx="18">
                  <c:v>484.54957298019235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88-4ED6-88DB-E782DD61E3AB}"/>
            </c:ext>
          </c:extLst>
        </c:ser>
        <c:ser>
          <c:idx val="2"/>
          <c:order val="2"/>
          <c:tx>
            <c:strRef>
              <c:f>'Talnagögn | Numerical Data'!$E$165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Data'!$H$165:$AG$165</c15:sqref>
                  </c15:fullRef>
                </c:ext>
              </c:extLst>
              <c:f>'Talnagögn | Numerical Data'!$H$165:$Z$165</c:f>
              <c:numCache>
                <c:formatCode>0</c:formatCode>
                <c:ptCount val="19"/>
                <c:pt idx="0">
                  <c:v>596.85981550894428</c:v>
                </c:pt>
                <c:pt idx="1">
                  <c:v>623.90469093660488</c:v>
                </c:pt>
                <c:pt idx="2">
                  <c:v>640.55199733106656</c:v>
                </c:pt>
                <c:pt idx="3">
                  <c:v>656.17536650820671</c:v>
                </c:pt>
                <c:pt idx="4">
                  <c:v>644.87020767608908</c:v>
                </c:pt>
                <c:pt idx="5">
                  <c:v>633.55642453758139</c:v>
                </c:pt>
                <c:pt idx="6">
                  <c:v>630.74495966941947</c:v>
                </c:pt>
                <c:pt idx="7">
                  <c:v>622.89420640662797</c:v>
                </c:pt>
                <c:pt idx="8">
                  <c:v>613.08864978364238</c:v>
                </c:pt>
                <c:pt idx="9">
                  <c:v>653.85144959846127</c:v>
                </c:pt>
                <c:pt idx="10">
                  <c:v>644.43474378086751</c:v>
                </c:pt>
                <c:pt idx="11">
                  <c:v>643.01119834845065</c:v>
                </c:pt>
                <c:pt idx="12">
                  <c:v>644.48627704810951</c:v>
                </c:pt>
                <c:pt idx="13">
                  <c:v>621.42952362853339</c:v>
                </c:pt>
                <c:pt idx="14">
                  <c:v>605.22420471066539</c:v>
                </c:pt>
                <c:pt idx="15">
                  <c:v>602.79362788269862</c:v>
                </c:pt>
                <c:pt idx="16">
                  <c:v>605.61397114701299</c:v>
                </c:pt>
                <c:pt idx="17">
                  <c:v>591.10171100696436</c:v>
                </c:pt>
                <c:pt idx="18">
                  <c:v>565.23858042692223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88-4ED6-88DB-E782DD61E3AB}"/>
            </c:ext>
          </c:extLst>
        </c:ser>
        <c:ser>
          <c:idx val="3"/>
          <c:order val="3"/>
          <c:tx>
            <c:strRef>
              <c:f>'Talnagögn | Numerical Data'!$E$166</c:f>
              <c:strCache>
                <c:ptCount val="1"/>
                <c:pt idx="0">
                  <c:v>Solid Waste Disposal on Land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Data'!$H$166:$AG$166</c15:sqref>
                  </c15:fullRef>
                </c:ext>
              </c:extLst>
              <c:f>'Talnagögn | Numerical Data'!$H$166:$Z$166</c:f>
              <c:numCache>
                <c:formatCode>0</c:formatCode>
                <c:ptCount val="19"/>
                <c:pt idx="0">
                  <c:v>283.88073703295896</c:v>
                </c:pt>
                <c:pt idx="1">
                  <c:v>308.73464539352659</c:v>
                </c:pt>
                <c:pt idx="2">
                  <c:v>308.02966803621149</c:v>
                </c:pt>
                <c:pt idx="3">
                  <c:v>293.01549216116052</c:v>
                </c:pt>
                <c:pt idx="4">
                  <c:v>283.75050344880202</c:v>
                </c:pt>
                <c:pt idx="5">
                  <c:v>280.45500605778898</c:v>
                </c:pt>
                <c:pt idx="6">
                  <c:v>259.9436503224897</c:v>
                </c:pt>
                <c:pt idx="7">
                  <c:v>237.97107935754372</c:v>
                </c:pt>
                <c:pt idx="8">
                  <c:v>238.18718205726799</c:v>
                </c:pt>
                <c:pt idx="9">
                  <c:v>236.75247745728154</c:v>
                </c:pt>
                <c:pt idx="10">
                  <c:v>233.69345769894986</c:v>
                </c:pt>
                <c:pt idx="11">
                  <c:v>230.92311140512251</c:v>
                </c:pt>
                <c:pt idx="12">
                  <c:v>226.76234473413896</c:v>
                </c:pt>
                <c:pt idx="13">
                  <c:v>226.65217521019284</c:v>
                </c:pt>
                <c:pt idx="14">
                  <c:v>201.10888758887586</c:v>
                </c:pt>
                <c:pt idx="15">
                  <c:v>228.9549570903697</c:v>
                </c:pt>
                <c:pt idx="16">
                  <c:v>224.88063959888589</c:v>
                </c:pt>
                <c:pt idx="17">
                  <c:v>214.62862421569852</c:v>
                </c:pt>
                <c:pt idx="18">
                  <c:v>201.15949409299373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88-4ED6-88DB-E782DD61E3AB}"/>
            </c:ext>
          </c:extLst>
        </c:ser>
        <c:ser>
          <c:idx val="4"/>
          <c:order val="4"/>
          <c:tx>
            <c:strRef>
              <c:f>'Talnagögn | Numerical Data'!$E$167</c:f>
              <c:strCache>
                <c:ptCount val="1"/>
                <c:pt idx="0">
                  <c:v>F-Gases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Data'!$H$167:$AG$167</c15:sqref>
                  </c15:fullRef>
                </c:ext>
              </c:extLst>
              <c:f>'Talnagögn | Numerical Data'!$H$167:$Z$167</c:f>
              <c:numCache>
                <c:formatCode>0</c:formatCode>
                <c:ptCount val="19"/>
                <c:pt idx="0">
                  <c:v>57.201241406144838</c:v>
                </c:pt>
                <c:pt idx="1">
                  <c:v>66.268728117954964</c:v>
                </c:pt>
                <c:pt idx="2">
                  <c:v>66.94139885551283</c:v>
                </c:pt>
                <c:pt idx="3">
                  <c:v>65.619674949677176</c:v>
                </c:pt>
                <c:pt idx="4">
                  <c:v>78.815684882158905</c:v>
                </c:pt>
                <c:pt idx="5">
                  <c:v>106.63787846935243</c:v>
                </c:pt>
                <c:pt idx="6">
                  <c:v>131.33347009246177</c:v>
                </c:pt>
                <c:pt idx="7">
                  <c:v>136.5156278242512</c:v>
                </c:pt>
                <c:pt idx="8">
                  <c:v>166.67301783528774</c:v>
                </c:pt>
                <c:pt idx="9">
                  <c:v>164.47973841133989</c:v>
                </c:pt>
                <c:pt idx="10">
                  <c:v>156.82957565208963</c:v>
                </c:pt>
                <c:pt idx="11">
                  <c:v>173.66618826618588</c:v>
                </c:pt>
                <c:pt idx="12">
                  <c:v>164.60973006017312</c:v>
                </c:pt>
                <c:pt idx="13">
                  <c:v>182.49465783600516</c:v>
                </c:pt>
                <c:pt idx="14">
                  <c:v>194.40775708209762</c:v>
                </c:pt>
                <c:pt idx="15">
                  <c:v>198.16685581224471</c:v>
                </c:pt>
                <c:pt idx="16">
                  <c:v>162.47594201837697</c:v>
                </c:pt>
                <c:pt idx="17">
                  <c:v>133.26429206158915</c:v>
                </c:pt>
                <c:pt idx="18">
                  <c:v>124.63478001256811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88-4ED6-88DB-E782DD61E3AB}"/>
            </c:ext>
          </c:extLst>
        </c:ser>
        <c:ser>
          <c:idx val="5"/>
          <c:order val="5"/>
          <c:tx>
            <c:strRef>
              <c:f>'Talnagögn | Numerical Data'!$E$168</c:f>
              <c:strCache>
                <c:ptCount val="1"/>
                <c:pt idx="0">
                  <c:v>Geothermal Energy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Data'!$H$168:$AG$168</c15:sqref>
                  </c15:fullRef>
                </c:ext>
              </c:extLst>
              <c:f>'Talnagögn | Numerical Data'!$H$168:$Z$168</c:f>
              <c:numCache>
                <c:formatCode>0</c:formatCode>
                <c:ptCount val="19"/>
                <c:pt idx="0">
                  <c:v>119.43739330616143</c:v>
                </c:pt>
                <c:pt idx="1">
                  <c:v>129.4591322935857</c:v>
                </c:pt>
                <c:pt idx="2">
                  <c:v>150.1365476380019</c:v>
                </c:pt>
                <c:pt idx="3">
                  <c:v>188.79046841169912</c:v>
                </c:pt>
                <c:pt idx="4">
                  <c:v>172.68275584137766</c:v>
                </c:pt>
                <c:pt idx="5">
                  <c:v>194.76400000000001</c:v>
                </c:pt>
                <c:pt idx="6">
                  <c:v>183.428</c:v>
                </c:pt>
                <c:pt idx="7">
                  <c:v>175.14867999999998</c:v>
                </c:pt>
                <c:pt idx="8">
                  <c:v>177.02600000000001</c:v>
                </c:pt>
                <c:pt idx="9">
                  <c:v>187.44652000000002</c:v>
                </c:pt>
                <c:pt idx="10">
                  <c:v>167.55332000000001</c:v>
                </c:pt>
                <c:pt idx="11">
                  <c:v>152.1463984264463</c:v>
                </c:pt>
                <c:pt idx="12">
                  <c:v>149.39019999999999</c:v>
                </c:pt>
                <c:pt idx="13">
                  <c:v>159.285</c:v>
                </c:pt>
                <c:pt idx="14">
                  <c:v>166.61846041329147</c:v>
                </c:pt>
                <c:pt idx="15">
                  <c:v>179.18884</c:v>
                </c:pt>
                <c:pt idx="16">
                  <c:v>166.39276267328282</c:v>
                </c:pt>
                <c:pt idx="17">
                  <c:v>178.14378461355247</c:v>
                </c:pt>
                <c:pt idx="18">
                  <c:v>176.69460000000001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88-4ED6-88DB-E782DD61E3AB}"/>
            </c:ext>
          </c:extLst>
        </c:ser>
        <c:ser>
          <c:idx val="6"/>
          <c:order val="6"/>
          <c:tx>
            <c:strRef>
              <c:f>'Talnagögn | Numerical Data'!$E$169</c:f>
              <c:strCache>
                <c:ptCount val="1"/>
                <c:pt idx="0">
                  <c:v>Off-Road Vehicles and Other Machinery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Data'!$H$169:$AG$169</c15:sqref>
                  </c15:fullRef>
                </c:ext>
              </c:extLst>
              <c:f>'Talnagögn | Numerical Data'!$H$169:$Z$169</c:f>
              <c:numCache>
                <c:formatCode>0</c:formatCode>
                <c:ptCount val="19"/>
                <c:pt idx="0">
                  <c:v>236.89254361749528</c:v>
                </c:pt>
                <c:pt idx="1">
                  <c:v>214.30164332811569</c:v>
                </c:pt>
                <c:pt idx="2">
                  <c:v>215.83366248928385</c:v>
                </c:pt>
                <c:pt idx="3">
                  <c:v>208.96156893666625</c:v>
                </c:pt>
                <c:pt idx="4">
                  <c:v>145.57310735873384</c:v>
                </c:pt>
                <c:pt idx="5">
                  <c:v>116.66251837871671</c:v>
                </c:pt>
                <c:pt idx="6">
                  <c:v>106.724173287534</c:v>
                </c:pt>
                <c:pt idx="7">
                  <c:v>102.82225724651585</c:v>
                </c:pt>
                <c:pt idx="8">
                  <c:v>98.852644261966944</c:v>
                </c:pt>
                <c:pt idx="9">
                  <c:v>117.37447230447313</c:v>
                </c:pt>
                <c:pt idx="10">
                  <c:v>116.13287890779706</c:v>
                </c:pt>
                <c:pt idx="11">
                  <c:v>134.94854641811298</c:v>
                </c:pt>
                <c:pt idx="12">
                  <c:v>138.05064207733514</c:v>
                </c:pt>
                <c:pt idx="13">
                  <c:v>109.98053877254956</c:v>
                </c:pt>
                <c:pt idx="14">
                  <c:v>86.903419069836744</c:v>
                </c:pt>
                <c:pt idx="15">
                  <c:v>63.052941906921838</c:v>
                </c:pt>
                <c:pt idx="16">
                  <c:v>60.291972034396785</c:v>
                </c:pt>
                <c:pt idx="17">
                  <c:v>59.411699755651256</c:v>
                </c:pt>
                <c:pt idx="18">
                  <c:v>74.548194889896735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88-4ED6-88DB-E782DD61E3AB}"/>
            </c:ext>
          </c:extLst>
        </c:ser>
        <c:ser>
          <c:idx val="7"/>
          <c:order val="7"/>
          <c:tx>
            <c:strRef>
              <c:f>'Talnagögn | Numerical Data'!$E$173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Data'!$H$173:$AG$173</c15:sqref>
                  </c15:fullRef>
                </c:ext>
              </c:extLst>
              <c:f>'Talnagögn | Numerical Data'!$H$173:$Z$173</c:f>
              <c:numCache>
                <c:formatCode>0</c:formatCode>
                <c:ptCount val="19"/>
                <c:pt idx="0">
                  <c:v>327.68126752864464</c:v>
                </c:pt>
                <c:pt idx="1">
                  <c:v>371.32393830404362</c:v>
                </c:pt>
                <c:pt idx="2">
                  <c:v>379.13503734093501</c:v>
                </c:pt>
                <c:pt idx="3">
                  <c:v>324.80032207276327</c:v>
                </c:pt>
                <c:pt idx="4">
                  <c:v>223.45247456066954</c:v>
                </c:pt>
                <c:pt idx="5">
                  <c:v>186.35662758496164</c:v>
                </c:pt>
                <c:pt idx="6">
                  <c:v>183.8447813907801</c:v>
                </c:pt>
                <c:pt idx="7">
                  <c:v>148.17983064702094</c:v>
                </c:pt>
                <c:pt idx="8">
                  <c:v>139.5352862707341</c:v>
                </c:pt>
                <c:pt idx="9">
                  <c:v>112.3435323314884</c:v>
                </c:pt>
                <c:pt idx="10">
                  <c:v>141.13451135268679</c:v>
                </c:pt>
                <c:pt idx="11">
                  <c:v>132.26197168846738</c:v>
                </c:pt>
                <c:pt idx="12">
                  <c:v>115.15301411738528</c:v>
                </c:pt>
                <c:pt idx="13">
                  <c:v>130.39960463026318</c:v>
                </c:pt>
                <c:pt idx="14">
                  <c:v>135.4663023533858</c:v>
                </c:pt>
                <c:pt idx="15">
                  <c:v>109.0477870724917</c:v>
                </c:pt>
                <c:pt idx="16">
                  <c:v>112.86526322916325</c:v>
                </c:pt>
                <c:pt idx="17">
                  <c:v>180.22579215806354</c:v>
                </c:pt>
                <c:pt idx="18">
                  <c:v>139.00534625635646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C88-4ED6-88DB-E782DD61E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134840800"/>
        <c:axId val="1134837560"/>
      </c:bar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Iceland's ESR Emissions by Main Sources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Data'!$E$159</c:f>
              <c:strCache>
                <c:ptCount val="1"/>
                <c:pt idx="0">
                  <c:v>Road Transport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Data'!$H$159:$AG$159</c15:sqref>
                  </c15:fullRef>
                </c:ext>
              </c:extLst>
              <c:f>'Talnagögn | Numerical Data'!$H$159:$Z$159</c:f>
              <c:numCache>
                <c:formatCode>0</c:formatCode>
                <c:ptCount val="19"/>
                <c:pt idx="0">
                  <c:v>774.95747101277266</c:v>
                </c:pt>
                <c:pt idx="1">
                  <c:v>883.41839261624648</c:v>
                </c:pt>
                <c:pt idx="2">
                  <c:v>914.92890097852603</c:v>
                </c:pt>
                <c:pt idx="3">
                  <c:v>861.19918356733797</c:v>
                </c:pt>
                <c:pt idx="4">
                  <c:v>861.99735794171988</c:v>
                </c:pt>
                <c:pt idx="5">
                  <c:v>814.47490155229229</c:v>
                </c:pt>
                <c:pt idx="6">
                  <c:v>796.08775836848304</c:v>
                </c:pt>
                <c:pt idx="7">
                  <c:v>790.58048843189806</c:v>
                </c:pt>
                <c:pt idx="8">
                  <c:v>805.05443779585062</c:v>
                </c:pt>
                <c:pt idx="9">
                  <c:v>804.17166727771121</c:v>
                </c:pt>
                <c:pt idx="10">
                  <c:v>826.7581564348211</c:v>
                </c:pt>
                <c:pt idx="11">
                  <c:v>901.86470885099754</c:v>
                </c:pt>
                <c:pt idx="12">
                  <c:v>951.50372351364103</c:v>
                </c:pt>
                <c:pt idx="13">
                  <c:v>977.00579166079274</c:v>
                </c:pt>
                <c:pt idx="14">
                  <c:v>956.64786180754822</c:v>
                </c:pt>
                <c:pt idx="15">
                  <c:v>830.53285744339826</c:v>
                </c:pt>
                <c:pt idx="16">
                  <c:v>859.5260140553471</c:v>
                </c:pt>
                <c:pt idx="17">
                  <c:v>925.53110026533784</c:v>
                </c:pt>
                <c:pt idx="18">
                  <c:v>920.79432047634907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D2-4768-A12B-6E4816866F51}"/>
            </c:ext>
          </c:extLst>
        </c:ser>
        <c:ser>
          <c:idx val="2"/>
          <c:order val="1"/>
          <c:tx>
            <c:strRef>
              <c:f>'Talnagögn | Numerical Data'!$E$165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Data'!$H$165:$AG$165</c15:sqref>
                  </c15:fullRef>
                </c:ext>
              </c:extLst>
              <c:f>'Talnagögn | Numerical Data'!$H$165:$Z$165</c:f>
              <c:numCache>
                <c:formatCode>0</c:formatCode>
                <c:ptCount val="19"/>
                <c:pt idx="0">
                  <c:v>596.85981550894428</c:v>
                </c:pt>
                <c:pt idx="1">
                  <c:v>623.90469093660488</c:v>
                </c:pt>
                <c:pt idx="2">
                  <c:v>640.55199733106656</c:v>
                </c:pt>
                <c:pt idx="3">
                  <c:v>656.17536650820671</c:v>
                </c:pt>
                <c:pt idx="4">
                  <c:v>644.87020767608908</c:v>
                </c:pt>
                <c:pt idx="5">
                  <c:v>633.55642453758139</c:v>
                </c:pt>
                <c:pt idx="6">
                  <c:v>630.74495966941947</c:v>
                </c:pt>
                <c:pt idx="7">
                  <c:v>622.89420640662797</c:v>
                </c:pt>
                <c:pt idx="8">
                  <c:v>613.08864978364238</c:v>
                </c:pt>
                <c:pt idx="9">
                  <c:v>653.85144959846127</c:v>
                </c:pt>
                <c:pt idx="10">
                  <c:v>644.43474378086751</c:v>
                </c:pt>
                <c:pt idx="11">
                  <c:v>643.01119834845065</c:v>
                </c:pt>
                <c:pt idx="12">
                  <c:v>644.48627704810951</c:v>
                </c:pt>
                <c:pt idx="13">
                  <c:v>621.42952362853339</c:v>
                </c:pt>
                <c:pt idx="14">
                  <c:v>605.22420471066539</c:v>
                </c:pt>
                <c:pt idx="15">
                  <c:v>602.79362788269862</c:v>
                </c:pt>
                <c:pt idx="16">
                  <c:v>605.61397114701299</c:v>
                </c:pt>
                <c:pt idx="17">
                  <c:v>591.10171100696436</c:v>
                </c:pt>
                <c:pt idx="18">
                  <c:v>565.23858042692223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D2-4768-A12B-6E4816866F51}"/>
            </c:ext>
          </c:extLst>
        </c:ser>
        <c:ser>
          <c:idx val="1"/>
          <c:order val="2"/>
          <c:tx>
            <c:strRef>
              <c:f>'Talnagögn | Numerical Data'!$E$164</c:f>
              <c:strCache>
                <c:ptCount val="1"/>
                <c:pt idx="0">
                  <c:v>Fishing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Data'!$H$164:$AG$164</c15:sqref>
                  </c15:fullRef>
                </c:ext>
              </c:extLst>
              <c:f>'Talnagögn | Numerical Data'!$H$164:$Z$164</c:f>
              <c:numCache>
                <c:formatCode>0</c:formatCode>
                <c:ptCount val="19"/>
                <c:pt idx="0">
                  <c:v>742.27579695757936</c:v>
                </c:pt>
                <c:pt idx="1">
                  <c:v>676.16624793131371</c:v>
                </c:pt>
                <c:pt idx="2">
                  <c:v>768.90031104164586</c:v>
                </c:pt>
                <c:pt idx="3">
                  <c:v>706.67813037021858</c:v>
                </c:pt>
                <c:pt idx="4">
                  <c:v>762.70393720745039</c:v>
                </c:pt>
                <c:pt idx="5">
                  <c:v>726.56824505484042</c:v>
                </c:pt>
                <c:pt idx="6">
                  <c:v>657.20260984912954</c:v>
                </c:pt>
                <c:pt idx="7">
                  <c:v>651.37378056662806</c:v>
                </c:pt>
                <c:pt idx="8">
                  <c:v>614.72353826059737</c:v>
                </c:pt>
                <c:pt idx="9">
                  <c:v>606.24731041801465</c:v>
                </c:pt>
                <c:pt idx="10">
                  <c:v>621.21740588116916</c:v>
                </c:pt>
                <c:pt idx="11">
                  <c:v>518.76690503112491</c:v>
                </c:pt>
                <c:pt idx="12">
                  <c:v>530.38142924834813</c:v>
                </c:pt>
                <c:pt idx="13">
                  <c:v>546.90019133575004</c:v>
                </c:pt>
                <c:pt idx="14">
                  <c:v>518.36261174209733</c:v>
                </c:pt>
                <c:pt idx="15">
                  <c:v>509.49421478812258</c:v>
                </c:pt>
                <c:pt idx="16">
                  <c:v>569.41865140399079</c:v>
                </c:pt>
                <c:pt idx="17">
                  <c:v>481.51547449283527</c:v>
                </c:pt>
                <c:pt idx="18">
                  <c:v>484.54957298019235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D2-4768-A12B-6E4816866F51}"/>
            </c:ext>
          </c:extLst>
        </c:ser>
        <c:ser>
          <c:idx val="3"/>
          <c:order val="3"/>
          <c:tx>
            <c:strRef>
              <c:f>'Talnagögn | Numerical Data'!$E$166</c:f>
              <c:strCache>
                <c:ptCount val="1"/>
                <c:pt idx="0">
                  <c:v>Solid Waste Disposal on Land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Data'!$H$166:$AG$166</c15:sqref>
                  </c15:fullRef>
                </c:ext>
              </c:extLst>
              <c:f>'Talnagögn | Numerical Data'!$H$166:$Z$166</c:f>
              <c:numCache>
                <c:formatCode>0</c:formatCode>
                <c:ptCount val="19"/>
                <c:pt idx="0">
                  <c:v>283.88073703295896</c:v>
                </c:pt>
                <c:pt idx="1">
                  <c:v>308.73464539352659</c:v>
                </c:pt>
                <c:pt idx="2">
                  <c:v>308.02966803621149</c:v>
                </c:pt>
                <c:pt idx="3">
                  <c:v>293.01549216116052</c:v>
                </c:pt>
                <c:pt idx="4">
                  <c:v>283.75050344880202</c:v>
                </c:pt>
                <c:pt idx="5">
                  <c:v>280.45500605778898</c:v>
                </c:pt>
                <c:pt idx="6">
                  <c:v>259.9436503224897</c:v>
                </c:pt>
                <c:pt idx="7">
                  <c:v>237.97107935754372</c:v>
                </c:pt>
                <c:pt idx="8">
                  <c:v>238.18718205726799</c:v>
                </c:pt>
                <c:pt idx="9">
                  <c:v>236.75247745728154</c:v>
                </c:pt>
                <c:pt idx="10">
                  <c:v>233.69345769894986</c:v>
                </c:pt>
                <c:pt idx="11">
                  <c:v>230.92311140512251</c:v>
                </c:pt>
                <c:pt idx="12">
                  <c:v>226.76234473413896</c:v>
                </c:pt>
                <c:pt idx="13">
                  <c:v>226.65217521019284</c:v>
                </c:pt>
                <c:pt idx="14">
                  <c:v>201.10888758887586</c:v>
                </c:pt>
                <c:pt idx="15">
                  <c:v>228.9549570903697</c:v>
                </c:pt>
                <c:pt idx="16">
                  <c:v>224.88063959888589</c:v>
                </c:pt>
                <c:pt idx="17">
                  <c:v>214.62862421569852</c:v>
                </c:pt>
                <c:pt idx="18">
                  <c:v>201.15949409299373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D2-4768-A12B-6E4816866F51}"/>
            </c:ext>
          </c:extLst>
        </c:ser>
        <c:ser>
          <c:idx val="5"/>
          <c:order val="4"/>
          <c:tx>
            <c:strRef>
              <c:f>'Talnagögn | Numerical Data'!$E$168</c:f>
              <c:strCache>
                <c:ptCount val="1"/>
                <c:pt idx="0">
                  <c:v>Geothermal Energy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Data'!$H$168:$AG$168</c15:sqref>
                  </c15:fullRef>
                </c:ext>
              </c:extLst>
              <c:f>'Talnagögn | Numerical Data'!$H$168:$Z$168</c:f>
              <c:numCache>
                <c:formatCode>0</c:formatCode>
                <c:ptCount val="19"/>
                <c:pt idx="0">
                  <c:v>119.43739330616143</c:v>
                </c:pt>
                <c:pt idx="1">
                  <c:v>129.4591322935857</c:v>
                </c:pt>
                <c:pt idx="2">
                  <c:v>150.1365476380019</c:v>
                </c:pt>
                <c:pt idx="3">
                  <c:v>188.79046841169912</c:v>
                </c:pt>
                <c:pt idx="4">
                  <c:v>172.68275584137766</c:v>
                </c:pt>
                <c:pt idx="5">
                  <c:v>194.76400000000001</c:v>
                </c:pt>
                <c:pt idx="6">
                  <c:v>183.428</c:v>
                </c:pt>
                <c:pt idx="7">
                  <c:v>175.14867999999998</c:v>
                </c:pt>
                <c:pt idx="8">
                  <c:v>177.02600000000001</c:v>
                </c:pt>
                <c:pt idx="9">
                  <c:v>187.44652000000002</c:v>
                </c:pt>
                <c:pt idx="10">
                  <c:v>167.55332000000001</c:v>
                </c:pt>
                <c:pt idx="11">
                  <c:v>152.1463984264463</c:v>
                </c:pt>
                <c:pt idx="12">
                  <c:v>149.39019999999999</c:v>
                </c:pt>
                <c:pt idx="13">
                  <c:v>159.285</c:v>
                </c:pt>
                <c:pt idx="14">
                  <c:v>166.61846041329147</c:v>
                </c:pt>
                <c:pt idx="15">
                  <c:v>179.18884</c:v>
                </c:pt>
                <c:pt idx="16">
                  <c:v>166.39276267328282</c:v>
                </c:pt>
                <c:pt idx="17">
                  <c:v>178.14378461355247</c:v>
                </c:pt>
                <c:pt idx="18">
                  <c:v>176.69460000000001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D2-4768-A12B-6E4816866F51}"/>
            </c:ext>
          </c:extLst>
        </c:ser>
        <c:ser>
          <c:idx val="7"/>
          <c:order val="5"/>
          <c:tx>
            <c:strRef>
              <c:f>'Talnagögn | Numerical Data'!$E$173</c:f>
              <c:strCache>
                <c:ptCount val="1"/>
                <c:pt idx="0">
                  <c:v>Other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Data'!$H$173:$AG$173</c15:sqref>
                  </c15:fullRef>
                </c:ext>
              </c:extLst>
              <c:f>'Talnagögn | Numerical Data'!$H$173:$Z$173</c:f>
              <c:numCache>
                <c:formatCode>0</c:formatCode>
                <c:ptCount val="19"/>
                <c:pt idx="0">
                  <c:v>327.68126752864464</c:v>
                </c:pt>
                <c:pt idx="1">
                  <c:v>371.32393830404362</c:v>
                </c:pt>
                <c:pt idx="2">
                  <c:v>379.13503734093501</c:v>
                </c:pt>
                <c:pt idx="3">
                  <c:v>324.80032207276327</c:v>
                </c:pt>
                <c:pt idx="4">
                  <c:v>223.45247456066954</c:v>
                </c:pt>
                <c:pt idx="5">
                  <c:v>186.35662758496164</c:v>
                </c:pt>
                <c:pt idx="6">
                  <c:v>183.8447813907801</c:v>
                </c:pt>
                <c:pt idx="7">
                  <c:v>148.17983064702094</c:v>
                </c:pt>
                <c:pt idx="8">
                  <c:v>139.5352862707341</c:v>
                </c:pt>
                <c:pt idx="9">
                  <c:v>112.3435323314884</c:v>
                </c:pt>
                <c:pt idx="10">
                  <c:v>141.13451135268679</c:v>
                </c:pt>
                <c:pt idx="11">
                  <c:v>132.26197168846738</c:v>
                </c:pt>
                <c:pt idx="12">
                  <c:v>115.15301411738528</c:v>
                </c:pt>
                <c:pt idx="13">
                  <c:v>130.39960463026318</c:v>
                </c:pt>
                <c:pt idx="14">
                  <c:v>135.4663023533858</c:v>
                </c:pt>
                <c:pt idx="15">
                  <c:v>109.0477870724917</c:v>
                </c:pt>
                <c:pt idx="16">
                  <c:v>112.86526322916325</c:v>
                </c:pt>
                <c:pt idx="17">
                  <c:v>180.22579215806354</c:v>
                </c:pt>
                <c:pt idx="18">
                  <c:v>139.00534625635646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BD2-4768-A12B-6E4816866F51}"/>
            </c:ext>
          </c:extLst>
        </c:ser>
        <c:ser>
          <c:idx val="4"/>
          <c:order val="6"/>
          <c:tx>
            <c:strRef>
              <c:f>'Talnagögn | Numerical Data'!$E$167</c:f>
              <c:strCache>
                <c:ptCount val="1"/>
                <c:pt idx="0">
                  <c:v>F-Gases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Data'!$H$167:$AG$167</c15:sqref>
                  </c15:fullRef>
                </c:ext>
              </c:extLst>
              <c:f>'Talnagögn | Numerical Data'!$H$167:$Z$167</c:f>
              <c:numCache>
                <c:formatCode>0</c:formatCode>
                <c:ptCount val="19"/>
                <c:pt idx="0">
                  <c:v>57.201241406144838</c:v>
                </c:pt>
                <c:pt idx="1">
                  <c:v>66.268728117954964</c:v>
                </c:pt>
                <c:pt idx="2">
                  <c:v>66.94139885551283</c:v>
                </c:pt>
                <c:pt idx="3">
                  <c:v>65.619674949677176</c:v>
                </c:pt>
                <c:pt idx="4">
                  <c:v>78.815684882158905</c:v>
                </c:pt>
                <c:pt idx="5">
                  <c:v>106.63787846935243</c:v>
                </c:pt>
                <c:pt idx="6">
                  <c:v>131.33347009246177</c:v>
                </c:pt>
                <c:pt idx="7">
                  <c:v>136.5156278242512</c:v>
                </c:pt>
                <c:pt idx="8">
                  <c:v>166.67301783528774</c:v>
                </c:pt>
                <c:pt idx="9">
                  <c:v>164.47973841133989</c:v>
                </c:pt>
                <c:pt idx="10">
                  <c:v>156.82957565208963</c:v>
                </c:pt>
                <c:pt idx="11">
                  <c:v>173.66618826618588</c:v>
                </c:pt>
                <c:pt idx="12">
                  <c:v>164.60973006017312</c:v>
                </c:pt>
                <c:pt idx="13">
                  <c:v>182.49465783600516</c:v>
                </c:pt>
                <c:pt idx="14">
                  <c:v>194.40775708209762</c:v>
                </c:pt>
                <c:pt idx="15">
                  <c:v>198.16685581224471</c:v>
                </c:pt>
                <c:pt idx="16">
                  <c:v>162.47594201837697</c:v>
                </c:pt>
                <c:pt idx="17">
                  <c:v>133.26429206158915</c:v>
                </c:pt>
                <c:pt idx="18">
                  <c:v>124.63478001256811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D2-4768-A12B-6E4816866F51}"/>
            </c:ext>
          </c:extLst>
        </c:ser>
        <c:ser>
          <c:idx val="6"/>
          <c:order val="7"/>
          <c:tx>
            <c:strRef>
              <c:f>'Talnagögn | Numerical Data'!$E$169</c:f>
              <c:strCache>
                <c:ptCount val="1"/>
                <c:pt idx="0">
                  <c:v>Off-Road Vehicles and Other Machinery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Data'!$H$169:$AG$169</c15:sqref>
                  </c15:fullRef>
                </c:ext>
              </c:extLst>
              <c:f>'Talnagögn | Numerical Data'!$H$169:$Z$169</c:f>
              <c:numCache>
                <c:formatCode>0</c:formatCode>
                <c:ptCount val="19"/>
                <c:pt idx="0">
                  <c:v>236.89254361749528</c:v>
                </c:pt>
                <c:pt idx="1">
                  <c:v>214.30164332811569</c:v>
                </c:pt>
                <c:pt idx="2">
                  <c:v>215.83366248928385</c:v>
                </c:pt>
                <c:pt idx="3">
                  <c:v>208.96156893666625</c:v>
                </c:pt>
                <c:pt idx="4">
                  <c:v>145.57310735873384</c:v>
                </c:pt>
                <c:pt idx="5">
                  <c:v>116.66251837871671</c:v>
                </c:pt>
                <c:pt idx="6">
                  <c:v>106.724173287534</c:v>
                </c:pt>
                <c:pt idx="7">
                  <c:v>102.82225724651585</c:v>
                </c:pt>
                <c:pt idx="8">
                  <c:v>98.852644261966944</c:v>
                </c:pt>
                <c:pt idx="9">
                  <c:v>117.37447230447313</c:v>
                </c:pt>
                <c:pt idx="10">
                  <c:v>116.13287890779706</c:v>
                </c:pt>
                <c:pt idx="11">
                  <c:v>134.94854641811298</c:v>
                </c:pt>
                <c:pt idx="12">
                  <c:v>138.05064207733514</c:v>
                </c:pt>
                <c:pt idx="13">
                  <c:v>109.98053877254956</c:v>
                </c:pt>
                <c:pt idx="14">
                  <c:v>86.903419069836744</c:v>
                </c:pt>
                <c:pt idx="15">
                  <c:v>63.052941906921838</c:v>
                </c:pt>
                <c:pt idx="16">
                  <c:v>60.291972034396785</c:v>
                </c:pt>
                <c:pt idx="17">
                  <c:v>59.411699755651256</c:v>
                </c:pt>
                <c:pt idx="18">
                  <c:v>74.548194889896735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BD2-4768-A12B-6E4816866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4840800"/>
        <c:axId val="1134837560"/>
      </c:lineChart>
      <c:catAx>
        <c:axId val="11348408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566719633568262E-2"/>
          <c:y val="3.3551653916010789E-2"/>
          <c:w val="0.86949249664252126"/>
          <c:h val="0.845322032032582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D4-4340-8EC0-029DC2A74D8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DD4-4340-8EC0-029DC2A74D87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DD4-4340-8EC0-029DC2A74D87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D4-4340-8EC0-029DC2A74D87}"/>
              </c:ext>
            </c:extLst>
          </c:dPt>
          <c:cat>
            <c:strRef>
              <c:f>'Talnagögn | Numerical Data'!$E$187:$E$191</c:f>
              <c:strCache>
                <c:ptCount val="5"/>
                <c:pt idx="0">
                  <c:v>Forest Land</c:v>
                </c:pt>
                <c:pt idx="1">
                  <c:v>Cropland</c:v>
                </c:pt>
                <c:pt idx="2">
                  <c:v>Grassland</c:v>
                </c:pt>
                <c:pt idx="3">
                  <c:v>Wetlands</c:v>
                </c:pt>
                <c:pt idx="4">
                  <c:v>Other</c:v>
                </c:pt>
              </c:strCache>
            </c:strRef>
          </c:cat>
          <c:val>
            <c:numRef>
              <c:f>'Talnagögn | Numerical Data'!$Z$187:$Z$191</c:f>
              <c:numCache>
                <c:formatCode>0</c:formatCode>
                <c:ptCount val="5"/>
                <c:pt idx="0">
                  <c:v>-507.88374774687588</c:v>
                </c:pt>
                <c:pt idx="1">
                  <c:v>1450.3522866583978</c:v>
                </c:pt>
                <c:pt idx="2">
                  <c:v>5973.5384306449669</c:v>
                </c:pt>
                <c:pt idx="3">
                  <c:v>817.65731654517595</c:v>
                </c:pt>
                <c:pt idx="4">
                  <c:v>8.9230085014896758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DD4-4340-8EC0-029DC2A74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200768"/>
        <c:axId val="1441200408"/>
      </c:barChart>
      <c:catAx>
        <c:axId val="1441200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200408"/>
        <c:crosses val="autoZero"/>
        <c:auto val="1"/>
        <c:lblAlgn val="ctr"/>
        <c:lblOffset val="100"/>
        <c:noMultiLvlLbl val="0"/>
      </c:catAx>
      <c:valAx>
        <c:axId val="144120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layout>
            <c:manualLayout>
              <c:xMode val="edge"/>
              <c:yMode val="edge"/>
              <c:x val="0.34450833333333336"/>
              <c:y val="0.94964097222222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200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frá landnotkun (LULUCF)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566719633568262E-2"/>
          <c:y val="3.3551653916010789E-2"/>
          <c:w val="0.86949249664252126"/>
          <c:h val="0.845322032032582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40-44AC-AF0F-4CBDCAF89BE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840-44AC-AF0F-4CBDCAF89BE5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840-44AC-AF0F-4CBDCAF89BE5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40-44AC-AF0F-4CBDCAF89BE5}"/>
              </c:ext>
            </c:extLst>
          </c:dPt>
          <c:cat>
            <c:strRef>
              <c:f>'Talnagögn | Numerical Data'!$D$187:$D$191</c:f>
              <c:strCache>
                <c:ptCount val="5"/>
                <c:pt idx="0">
                  <c:v>Skógar</c:v>
                </c:pt>
                <c:pt idx="1">
                  <c:v>Ræktað land</c:v>
                </c:pt>
                <c:pt idx="2">
                  <c:v>Mólendi</c:v>
                </c:pt>
                <c:pt idx="3">
                  <c:v>Votlendi</c:v>
                </c:pt>
                <c:pt idx="4">
                  <c:v>Annað</c:v>
                </c:pt>
              </c:strCache>
            </c:strRef>
          </c:cat>
          <c:val>
            <c:numRef>
              <c:f>'Talnagögn | Numerical Data'!$Z$187:$Z$191</c:f>
              <c:numCache>
                <c:formatCode>0</c:formatCode>
                <c:ptCount val="5"/>
                <c:pt idx="0">
                  <c:v>-507.88374774687588</c:v>
                </c:pt>
                <c:pt idx="1">
                  <c:v>1450.3522866583978</c:v>
                </c:pt>
                <c:pt idx="2">
                  <c:v>5973.5384306449669</c:v>
                </c:pt>
                <c:pt idx="3">
                  <c:v>817.65731654517595</c:v>
                </c:pt>
                <c:pt idx="4">
                  <c:v>8.9230085014896758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40-44AC-AF0F-4CBDCAF89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200768"/>
        <c:axId val="1441200408"/>
      </c:barChart>
      <c:catAx>
        <c:axId val="1441200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200408"/>
        <c:crosses val="autoZero"/>
        <c:auto val="1"/>
        <c:lblAlgn val="ctr"/>
        <c:lblOffset val="100"/>
        <c:noMultiLvlLbl val="0"/>
      </c:catAx>
      <c:valAx>
        <c:axId val="144120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.34450833333333336"/>
              <c:y val="0.94964097222222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200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Greenhouse</a:t>
            </a:r>
            <a:r>
              <a:rPr lang="en-GB" baseline="0"/>
              <a:t> Gas Emissions from LULUCF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Data'!$E$187</c:f>
              <c:strCache>
                <c:ptCount val="1"/>
                <c:pt idx="0">
                  <c:v>Forest Land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Data'!$H$185:$AG$185</c15:sqref>
                  </c15:fullRef>
                </c:ext>
              </c:extLst>
              <c:f>'Talnagögn | Numerical Data'!$H$185:$Z$185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Data'!$H$187:$AG$187</c15:sqref>
                  </c15:fullRef>
                </c:ext>
              </c:extLst>
              <c:f>'Talnagögn | Numerical Data'!$H$187:$Z$187</c:f>
              <c:numCache>
                <c:formatCode>0</c:formatCode>
                <c:ptCount val="19"/>
                <c:pt idx="0">
                  <c:v>-140.43493512677301</c:v>
                </c:pt>
                <c:pt idx="1">
                  <c:v>-147.04711815079548</c:v>
                </c:pt>
                <c:pt idx="2">
                  <c:v>-264.70538743421685</c:v>
                </c:pt>
                <c:pt idx="3">
                  <c:v>-268.4834503660727</c:v>
                </c:pt>
                <c:pt idx="4">
                  <c:v>-281.24079191955349</c:v>
                </c:pt>
                <c:pt idx="5">
                  <c:v>-304.0300090648667</c:v>
                </c:pt>
                <c:pt idx="6">
                  <c:v>-331.19914807645483</c:v>
                </c:pt>
                <c:pt idx="7">
                  <c:v>-342.18526714716756</c:v>
                </c:pt>
                <c:pt idx="8">
                  <c:v>-359.89311935679069</c:v>
                </c:pt>
                <c:pt idx="9">
                  <c:v>-383.37873811819355</c:v>
                </c:pt>
                <c:pt idx="10">
                  <c:v>-408.37654035777763</c:v>
                </c:pt>
                <c:pt idx="11">
                  <c:v>-432.4409672710633</c:v>
                </c:pt>
                <c:pt idx="12">
                  <c:v>-470.3433401124887</c:v>
                </c:pt>
                <c:pt idx="13">
                  <c:v>-499.64259367922585</c:v>
                </c:pt>
                <c:pt idx="14">
                  <c:v>-501.14654964259813</c:v>
                </c:pt>
                <c:pt idx="15">
                  <c:v>-504.66601615086648</c:v>
                </c:pt>
                <c:pt idx="16">
                  <c:v>-505.08568940472725</c:v>
                </c:pt>
                <c:pt idx="17">
                  <c:v>-505.44650890364835</c:v>
                </c:pt>
                <c:pt idx="18">
                  <c:v>-507.88374774687588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1-40DC-B2BA-927247316360}"/>
            </c:ext>
          </c:extLst>
        </c:ser>
        <c:ser>
          <c:idx val="4"/>
          <c:order val="1"/>
          <c:tx>
            <c:strRef>
              <c:f>'Talnagögn | Numerical Data'!$E$188</c:f>
              <c:strCache>
                <c:ptCount val="1"/>
                <c:pt idx="0">
                  <c:v>Cropland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Data'!$H$185:$AG$185</c15:sqref>
                  </c15:fullRef>
                </c:ext>
              </c:extLst>
              <c:f>'Talnagögn | Numerical Data'!$H$185:$Z$185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Data'!$H$188:$AG$188</c15:sqref>
                  </c15:fullRef>
                </c:ext>
              </c:extLst>
              <c:f>'Talnagögn | Numerical Data'!$H$188:$Z$188</c:f>
              <c:numCache>
                <c:formatCode>0</c:formatCode>
                <c:ptCount val="19"/>
                <c:pt idx="0">
                  <c:v>1208.3947690731713</c:v>
                </c:pt>
                <c:pt idx="1">
                  <c:v>1210.4524804476725</c:v>
                </c:pt>
                <c:pt idx="2">
                  <c:v>1212.6005150841872</c:v>
                </c:pt>
                <c:pt idx="3">
                  <c:v>1214.8710182421546</c:v>
                </c:pt>
                <c:pt idx="4">
                  <c:v>1267.7549687539338</c:v>
                </c:pt>
                <c:pt idx="5">
                  <c:v>1280.8351508251508</c:v>
                </c:pt>
                <c:pt idx="6">
                  <c:v>1293.9090162133464</c:v>
                </c:pt>
                <c:pt idx="7">
                  <c:v>1306.9766631142954</c:v>
                </c:pt>
                <c:pt idx="8">
                  <c:v>1320.0381874516931</c:v>
                </c:pt>
                <c:pt idx="9">
                  <c:v>1333.0936829466984</c:v>
                </c:pt>
                <c:pt idx="10">
                  <c:v>1346.2489511848655</c:v>
                </c:pt>
                <c:pt idx="11">
                  <c:v>1358.9731850138696</c:v>
                </c:pt>
                <c:pt idx="12">
                  <c:v>1372.2256409563267</c:v>
                </c:pt>
                <c:pt idx="13">
                  <c:v>1385.2571775152815</c:v>
                </c:pt>
                <c:pt idx="14">
                  <c:v>1398.2838620734381</c:v>
                </c:pt>
                <c:pt idx="15">
                  <c:v>1411.3501918010229</c:v>
                </c:pt>
                <c:pt idx="16">
                  <c:v>1424.3207836588861</c:v>
                </c:pt>
                <c:pt idx="17">
                  <c:v>1437.3311790413859</c:v>
                </c:pt>
                <c:pt idx="18">
                  <c:v>1450.3522866583978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1-40DC-B2BA-927247316360}"/>
            </c:ext>
          </c:extLst>
        </c:ser>
        <c:ser>
          <c:idx val="5"/>
          <c:order val="2"/>
          <c:tx>
            <c:strRef>
              <c:f>'Talnagögn | Numerical Data'!$E$189</c:f>
              <c:strCache>
                <c:ptCount val="1"/>
                <c:pt idx="0">
                  <c:v>Grassland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Data'!$H$185:$AG$185</c15:sqref>
                  </c15:fullRef>
                </c:ext>
              </c:extLst>
              <c:f>'Talnagögn | Numerical Data'!$H$185:$Z$185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Data'!$H$189:$AG$189</c15:sqref>
                  </c15:fullRef>
                </c:ext>
              </c:extLst>
              <c:f>'Talnagögn | Numerical Data'!$H$189:$Z$189</c:f>
              <c:numCache>
                <c:formatCode>0</c:formatCode>
                <c:ptCount val="19"/>
                <c:pt idx="0">
                  <c:v>5810.9504489010933</c:v>
                </c:pt>
                <c:pt idx="1">
                  <c:v>5866.9928323330005</c:v>
                </c:pt>
                <c:pt idx="2">
                  <c:v>5889.5290257778151</c:v>
                </c:pt>
                <c:pt idx="3">
                  <c:v>5935.9917003524533</c:v>
                </c:pt>
                <c:pt idx="4">
                  <c:v>5942.4071118608981</c:v>
                </c:pt>
                <c:pt idx="5">
                  <c:v>5943.3343647697238</c:v>
                </c:pt>
                <c:pt idx="6">
                  <c:v>5944.1474813223313</c:v>
                </c:pt>
                <c:pt idx="7">
                  <c:v>5949.3586818837239</c:v>
                </c:pt>
                <c:pt idx="8">
                  <c:v>5955.7511189571142</c:v>
                </c:pt>
                <c:pt idx="9">
                  <c:v>5961.5143024292238</c:v>
                </c:pt>
                <c:pt idx="10">
                  <c:v>5965.6493359904243</c:v>
                </c:pt>
                <c:pt idx="11">
                  <c:v>5960.945596730222</c:v>
                </c:pt>
                <c:pt idx="12">
                  <c:v>5959.5827143425422</c:v>
                </c:pt>
                <c:pt idx="13">
                  <c:v>5964.2998888284837</c:v>
                </c:pt>
                <c:pt idx="14">
                  <c:v>5966.6713720220332</c:v>
                </c:pt>
                <c:pt idx="15">
                  <c:v>5968.2264825867896</c:v>
                </c:pt>
                <c:pt idx="16">
                  <c:v>5964.3119753651436</c:v>
                </c:pt>
                <c:pt idx="17">
                  <c:v>5971.2075032824032</c:v>
                </c:pt>
                <c:pt idx="18">
                  <c:v>5973.5384306449669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71-40DC-B2BA-927247316360}"/>
            </c:ext>
          </c:extLst>
        </c:ser>
        <c:ser>
          <c:idx val="6"/>
          <c:order val="3"/>
          <c:tx>
            <c:strRef>
              <c:f>'Talnagögn | Numerical Data'!$E$190</c:f>
              <c:strCache>
                <c:ptCount val="1"/>
                <c:pt idx="0">
                  <c:v>Wetlands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Data'!$H$185:$AG$185</c15:sqref>
                  </c15:fullRef>
                </c:ext>
              </c:extLst>
              <c:f>'Talnagögn | Numerical Data'!$H$185:$Z$185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Data'!$H$190:$AG$190</c15:sqref>
                  </c15:fullRef>
                </c:ext>
              </c:extLst>
              <c:f>'Talnagögn | Numerical Data'!$H$190:$Z$190</c:f>
              <c:numCache>
                <c:formatCode>0</c:formatCode>
                <c:ptCount val="19"/>
                <c:pt idx="0">
                  <c:v>849.68383523339116</c:v>
                </c:pt>
                <c:pt idx="1">
                  <c:v>849.97758836050184</c:v>
                </c:pt>
                <c:pt idx="2">
                  <c:v>845.43894933978629</c:v>
                </c:pt>
                <c:pt idx="3">
                  <c:v>841.99300184918093</c:v>
                </c:pt>
                <c:pt idx="4">
                  <c:v>839.31760063074239</c:v>
                </c:pt>
                <c:pt idx="5">
                  <c:v>838.12914520709853</c:v>
                </c:pt>
                <c:pt idx="6">
                  <c:v>831.33985660532289</c:v>
                </c:pt>
                <c:pt idx="7">
                  <c:v>830.05977242594668</c:v>
                </c:pt>
                <c:pt idx="8">
                  <c:v>828.82289557990293</c:v>
                </c:pt>
                <c:pt idx="9">
                  <c:v>827.77128146000723</c:v>
                </c:pt>
                <c:pt idx="10">
                  <c:v>826.56496664509802</c:v>
                </c:pt>
                <c:pt idx="11">
                  <c:v>823.79420476147243</c:v>
                </c:pt>
                <c:pt idx="12">
                  <c:v>822.60847182741486</c:v>
                </c:pt>
                <c:pt idx="13">
                  <c:v>821.22550667654332</c:v>
                </c:pt>
                <c:pt idx="14">
                  <c:v>820.39341763050015</c:v>
                </c:pt>
                <c:pt idx="15">
                  <c:v>812.89315873596775</c:v>
                </c:pt>
                <c:pt idx="16">
                  <c:v>811.62043352251612</c:v>
                </c:pt>
                <c:pt idx="17">
                  <c:v>845.18894352076757</c:v>
                </c:pt>
                <c:pt idx="18">
                  <c:v>817.65731654517595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71-40DC-B2BA-927247316360}"/>
            </c:ext>
          </c:extLst>
        </c:ser>
        <c:ser>
          <c:idx val="0"/>
          <c:order val="4"/>
          <c:tx>
            <c:strRef>
              <c:f>'Talnagögn | Numerical Data'!$E$191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Data'!$H$185:$AG$185</c15:sqref>
                  </c15:fullRef>
                </c:ext>
              </c:extLst>
              <c:f>'Talnagögn | Numerical Data'!$H$185:$Z$185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Data'!$H$191:$AG$191</c15:sqref>
                  </c15:fullRef>
                </c:ext>
              </c:extLst>
              <c:f>'Talnagögn | Numerical Data'!$H$191:$Z$191</c:f>
              <c:numCache>
                <c:formatCode>0</c:formatCode>
                <c:ptCount val="19"/>
                <c:pt idx="0">
                  <c:v>17.382125944473955</c:v>
                </c:pt>
                <c:pt idx="1">
                  <c:v>18.16142973078604</c:v>
                </c:pt>
                <c:pt idx="2">
                  <c:v>17.411694344452371</c:v>
                </c:pt>
                <c:pt idx="3">
                  <c:v>17.539349469620902</c:v>
                </c:pt>
                <c:pt idx="4">
                  <c:v>17.521280493796439</c:v>
                </c:pt>
                <c:pt idx="5">
                  <c:v>9.0801023115100179</c:v>
                </c:pt>
                <c:pt idx="6">
                  <c:v>9.0653173929977129</c:v>
                </c:pt>
                <c:pt idx="7">
                  <c:v>9.0674477762022434</c:v>
                </c:pt>
                <c:pt idx="8">
                  <c:v>9.0724388104590616</c:v>
                </c:pt>
                <c:pt idx="9">
                  <c:v>9.0123915990197929</c:v>
                </c:pt>
                <c:pt idx="10">
                  <c:v>9.1292397429297125</c:v>
                </c:pt>
                <c:pt idx="11">
                  <c:v>9.0552745494323972</c:v>
                </c:pt>
                <c:pt idx="12">
                  <c:v>9.0530994516020655</c:v>
                </c:pt>
                <c:pt idx="13">
                  <c:v>9.1119650300461217</c:v>
                </c:pt>
                <c:pt idx="14">
                  <c:v>9.1640015538787338</c:v>
                </c:pt>
                <c:pt idx="15">
                  <c:v>13.893948507528876</c:v>
                </c:pt>
                <c:pt idx="16">
                  <c:v>3.8693542947221431</c:v>
                </c:pt>
                <c:pt idx="17">
                  <c:v>8.7449943041056031</c:v>
                </c:pt>
                <c:pt idx="18">
                  <c:v>8.9230085014896758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71-40DC-B2BA-927247316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15872592"/>
        <c:axId val="415874032"/>
      </c:barChart>
      <c:catAx>
        <c:axId val="4158725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4032"/>
        <c:crosses val="autoZero"/>
        <c:auto val="1"/>
        <c:lblAlgn val="ctr"/>
        <c:lblOffset val="100"/>
        <c:noMultiLvlLbl val="0"/>
      </c:catAx>
      <c:valAx>
        <c:axId val="41587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Greenhouse Gas Emissions from Stationary Industry under the ETS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'Talnagögn | Numerical Data'!$E$181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Data'!$H$177:$AG$177</c15:sqref>
                  </c15:fullRef>
                </c:ext>
              </c:extLst>
              <c:f>'Talnagögn | Numerical Data'!$H$177:$Z$177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Data'!$H$181:$AG$181</c15:sqref>
                  </c15:fullRef>
                </c:ext>
              </c:extLst>
              <c:f>'Talnagögn | Numerical Data'!$H$181:$Z$181</c:f>
              <c:numCache>
                <c:formatCode>0</c:formatCode>
                <c:ptCount val="19"/>
                <c:pt idx="0">
                  <c:v>444.80851616708713</c:v>
                </c:pt>
                <c:pt idx="1">
                  <c:v>869.57185988485026</c:v>
                </c:pt>
                <c:pt idx="2">
                  <c:v>990.98126629758121</c:v>
                </c:pt>
                <c:pt idx="3">
                  <c:v>1556.7584922170536</c:v>
                </c:pt>
                <c:pt idx="4">
                  <c:v>1393.4018646112659</c:v>
                </c:pt>
                <c:pt idx="5">
                  <c:v>1391.9209450624717</c:v>
                </c:pt>
                <c:pt idx="6">
                  <c:v>1281.3105455922127</c:v>
                </c:pt>
                <c:pt idx="7">
                  <c:v>1328.7342410906138</c:v>
                </c:pt>
                <c:pt idx="8">
                  <c:v>1353.4714335748731</c:v>
                </c:pt>
                <c:pt idx="9">
                  <c:v>1368.5549133196287</c:v>
                </c:pt>
                <c:pt idx="10">
                  <c:v>1392.8009611325194</c:v>
                </c:pt>
                <c:pt idx="11">
                  <c:v>1354.081750028553</c:v>
                </c:pt>
                <c:pt idx="12">
                  <c:v>1385.559079923195</c:v>
                </c:pt>
                <c:pt idx="13">
                  <c:v>1382.5326490562106</c:v>
                </c:pt>
                <c:pt idx="14">
                  <c:v>1363.2348061869016</c:v>
                </c:pt>
                <c:pt idx="15">
                  <c:v>1347.2027898796409</c:v>
                </c:pt>
                <c:pt idx="16">
                  <c:v>1361.0898434635815</c:v>
                </c:pt>
                <c:pt idx="17">
                  <c:v>1354.2007303406649</c:v>
                </c:pt>
                <c:pt idx="18">
                  <c:v>1402.649641668688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72-4698-9965-AFAADAFC59C0}"/>
            </c:ext>
          </c:extLst>
        </c:ser>
        <c:ser>
          <c:idx val="1"/>
          <c:order val="1"/>
          <c:tx>
            <c:strRef>
              <c:f>'Talnagögn | Numerical Data'!$E$180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Data'!$H$177:$AG$177</c15:sqref>
                  </c15:fullRef>
                </c:ext>
              </c:extLst>
              <c:f>'Talnagögn | Numerical Data'!$H$177:$Z$177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Data'!$H$180:$AG$180</c15:sqref>
                  </c15:fullRef>
                </c:ext>
              </c:extLst>
              <c:f>'Talnagögn | Numerical Data'!$H$180:$Z$180</c:f>
              <c:numCache>
                <c:formatCode>0</c:formatCode>
                <c:ptCount val="19"/>
                <c:pt idx="0">
                  <c:v>376.83593000640002</c:v>
                </c:pt>
                <c:pt idx="1">
                  <c:v>378.67314290880006</c:v>
                </c:pt>
                <c:pt idx="2">
                  <c:v>398.15671910400005</c:v>
                </c:pt>
                <c:pt idx="3">
                  <c:v>349.27363032799997</c:v>
                </c:pt>
                <c:pt idx="4">
                  <c:v>350.6137790624</c:v>
                </c:pt>
                <c:pt idx="5">
                  <c:v>369.7000336512001</c:v>
                </c:pt>
                <c:pt idx="6">
                  <c:v>377.47027440484715</c:v>
                </c:pt>
                <c:pt idx="7">
                  <c:v>410.12313323066928</c:v>
                </c:pt>
                <c:pt idx="8">
                  <c:v>406.15873991578883</c:v>
                </c:pt>
                <c:pt idx="9">
                  <c:v>368.42751117182405</c:v>
                </c:pt>
                <c:pt idx="10">
                  <c:v>400.91750131306247</c:v>
                </c:pt>
                <c:pt idx="11">
                  <c:v>405.16545580981278</c:v>
                </c:pt>
                <c:pt idx="12">
                  <c:v>428.32083524965424</c:v>
                </c:pt>
                <c:pt idx="13">
                  <c:v>452.2433647004662</c:v>
                </c:pt>
                <c:pt idx="14">
                  <c:v>428.79341747368807</c:v>
                </c:pt>
                <c:pt idx="15">
                  <c:v>415.30481108799324</c:v>
                </c:pt>
                <c:pt idx="16">
                  <c:v>472.04519978932524</c:v>
                </c:pt>
                <c:pt idx="17">
                  <c:v>513.25851857568762</c:v>
                </c:pt>
                <c:pt idx="18">
                  <c:v>404.35243266231646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72-4698-9965-AFAADAFC59C0}"/>
            </c:ext>
          </c:extLst>
        </c:ser>
        <c:ser>
          <c:idx val="0"/>
          <c:order val="2"/>
          <c:tx>
            <c:strRef>
              <c:f>'Talnagögn | Numerical Data'!$E$179</c:f>
              <c:strCache>
                <c:ptCount val="1"/>
                <c:pt idx="0">
                  <c:v>Fuel Combustion, Stationary Industry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Data'!$H$177:$AG$177</c15:sqref>
                  </c15:fullRef>
                </c:ext>
              </c:extLst>
              <c:f>'Talnagögn | Numerical Data'!$H$177:$Z$177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Data'!$H$179:$AG$179</c15:sqref>
                  </c15:fullRef>
                </c:ext>
              </c:extLst>
              <c:f>'Talnagögn | Numerical Data'!$H$179:$Z$179</c:f>
              <c:numCache>
                <c:formatCode>0</c:formatCode>
                <c:ptCount val="19"/>
                <c:pt idx="0">
                  <c:v>31.238484919299999</c:v>
                </c:pt>
                <c:pt idx="1">
                  <c:v>25.512199570446668</c:v>
                </c:pt>
                <c:pt idx="2">
                  <c:v>25.460353461473332</c:v>
                </c:pt>
                <c:pt idx="3">
                  <c:v>25.08300522269333</c:v>
                </c:pt>
                <c:pt idx="4">
                  <c:v>20.12935053244</c:v>
                </c:pt>
                <c:pt idx="5">
                  <c:v>21.812472989966665</c:v>
                </c:pt>
                <c:pt idx="6">
                  <c:v>22.110419334540001</c:v>
                </c:pt>
                <c:pt idx="7">
                  <c:v>16.003616755494086</c:v>
                </c:pt>
                <c:pt idx="8">
                  <c:v>11.370694227316061</c:v>
                </c:pt>
                <c:pt idx="9" formatCode="0.0">
                  <c:v>7.989149136368459</c:v>
                </c:pt>
                <c:pt idx="10" formatCode="0.0">
                  <c:v>7.8797282683219994</c:v>
                </c:pt>
                <c:pt idx="11">
                  <c:v>12.421143917972499</c:v>
                </c:pt>
                <c:pt idx="12">
                  <c:v>10.9135797336974</c:v>
                </c:pt>
                <c:pt idx="13">
                  <c:v>12.178335297197659</c:v>
                </c:pt>
                <c:pt idx="14">
                  <c:v>10.857899999999999</c:v>
                </c:pt>
                <c:pt idx="15" formatCode="0.0">
                  <c:v>7.8790448188936626</c:v>
                </c:pt>
                <c:pt idx="16">
                  <c:v>10.453638308901184</c:v>
                </c:pt>
                <c:pt idx="17" formatCode="0.0">
                  <c:v>7.6184954038819539</c:v>
                </c:pt>
                <c:pt idx="18">
                  <c:v>5.5265801624558328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72-4698-9965-AFAADAFC5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08261464"/>
        <c:axId val="1108258944"/>
      </c:barChart>
      <c:catAx>
        <c:axId val="1108261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58944"/>
        <c:crosses val="autoZero"/>
        <c:auto val="1"/>
        <c:lblAlgn val="ctr"/>
        <c:lblOffset val="100"/>
        <c:noMultiLvlLbl val="0"/>
      </c:catAx>
      <c:valAx>
        <c:axId val="110825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6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Greenhouse Gas Emissions from Stationary Industry under the ETS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'Talnagögn | Numerical Data'!$E$181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Data'!$H$177:$AG$177</c15:sqref>
                  </c15:fullRef>
                </c:ext>
              </c:extLst>
              <c:f>'Talnagögn | Numerical Data'!$H$177:$Z$177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Data'!$H$181:$AG$181</c15:sqref>
                  </c15:fullRef>
                </c:ext>
              </c:extLst>
              <c:f>'Talnagögn | Numerical Data'!$H$181:$Z$181</c:f>
              <c:numCache>
                <c:formatCode>0</c:formatCode>
                <c:ptCount val="19"/>
                <c:pt idx="0">
                  <c:v>444.80851616708713</c:v>
                </c:pt>
                <c:pt idx="1">
                  <c:v>869.57185988485026</c:v>
                </c:pt>
                <c:pt idx="2">
                  <c:v>990.98126629758121</c:v>
                </c:pt>
                <c:pt idx="3">
                  <c:v>1556.7584922170536</c:v>
                </c:pt>
                <c:pt idx="4">
                  <c:v>1393.4018646112659</c:v>
                </c:pt>
                <c:pt idx="5">
                  <c:v>1391.9209450624717</c:v>
                </c:pt>
                <c:pt idx="6">
                  <c:v>1281.3105455922127</c:v>
                </c:pt>
                <c:pt idx="7">
                  <c:v>1328.7342410906138</c:v>
                </c:pt>
                <c:pt idx="8">
                  <c:v>1353.4714335748731</c:v>
                </c:pt>
                <c:pt idx="9">
                  <c:v>1368.5549133196287</c:v>
                </c:pt>
                <c:pt idx="10">
                  <c:v>1392.8009611325194</c:v>
                </c:pt>
                <c:pt idx="11">
                  <c:v>1354.081750028553</c:v>
                </c:pt>
                <c:pt idx="12">
                  <c:v>1385.559079923195</c:v>
                </c:pt>
                <c:pt idx="13">
                  <c:v>1382.5326490562106</c:v>
                </c:pt>
                <c:pt idx="14">
                  <c:v>1363.2348061869016</c:v>
                </c:pt>
                <c:pt idx="15">
                  <c:v>1347.2027898796409</c:v>
                </c:pt>
                <c:pt idx="16">
                  <c:v>1361.0898434635815</c:v>
                </c:pt>
                <c:pt idx="17">
                  <c:v>1354.2007303406649</c:v>
                </c:pt>
                <c:pt idx="18">
                  <c:v>1402.649641668688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7B-4510-B054-A6B5CAED8E9D}"/>
            </c:ext>
          </c:extLst>
        </c:ser>
        <c:ser>
          <c:idx val="1"/>
          <c:order val="1"/>
          <c:tx>
            <c:strRef>
              <c:f>'Talnagögn | Numerical Data'!$E$180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Data'!$H$177:$AG$177</c15:sqref>
                  </c15:fullRef>
                </c:ext>
              </c:extLst>
              <c:f>'Talnagögn | Numerical Data'!$H$177:$Z$177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Data'!$H$180:$AG$180</c15:sqref>
                  </c15:fullRef>
                </c:ext>
              </c:extLst>
              <c:f>'Talnagögn | Numerical Data'!$H$180:$Z$180</c:f>
              <c:numCache>
                <c:formatCode>0</c:formatCode>
                <c:ptCount val="19"/>
                <c:pt idx="0">
                  <c:v>376.83593000640002</c:v>
                </c:pt>
                <c:pt idx="1">
                  <c:v>378.67314290880006</c:v>
                </c:pt>
                <c:pt idx="2">
                  <c:v>398.15671910400005</c:v>
                </c:pt>
                <c:pt idx="3">
                  <c:v>349.27363032799997</c:v>
                </c:pt>
                <c:pt idx="4">
                  <c:v>350.6137790624</c:v>
                </c:pt>
                <c:pt idx="5">
                  <c:v>369.7000336512001</c:v>
                </c:pt>
                <c:pt idx="6">
                  <c:v>377.47027440484715</c:v>
                </c:pt>
                <c:pt idx="7">
                  <c:v>410.12313323066928</c:v>
                </c:pt>
                <c:pt idx="8">
                  <c:v>406.15873991578883</c:v>
                </c:pt>
                <c:pt idx="9">
                  <c:v>368.42751117182405</c:v>
                </c:pt>
                <c:pt idx="10">
                  <c:v>400.91750131306247</c:v>
                </c:pt>
                <c:pt idx="11">
                  <c:v>405.16545580981278</c:v>
                </c:pt>
                <c:pt idx="12">
                  <c:v>428.32083524965424</c:v>
                </c:pt>
                <c:pt idx="13">
                  <c:v>452.2433647004662</c:v>
                </c:pt>
                <c:pt idx="14">
                  <c:v>428.79341747368807</c:v>
                </c:pt>
                <c:pt idx="15">
                  <c:v>415.30481108799324</c:v>
                </c:pt>
                <c:pt idx="16">
                  <c:v>472.04519978932524</c:v>
                </c:pt>
                <c:pt idx="17">
                  <c:v>513.25851857568762</c:v>
                </c:pt>
                <c:pt idx="18">
                  <c:v>404.35243266231646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7B-4510-B054-A6B5CAED8E9D}"/>
            </c:ext>
          </c:extLst>
        </c:ser>
        <c:ser>
          <c:idx val="0"/>
          <c:order val="2"/>
          <c:tx>
            <c:strRef>
              <c:f>'Talnagögn | Numerical Data'!$E$179</c:f>
              <c:strCache>
                <c:ptCount val="1"/>
                <c:pt idx="0">
                  <c:v>Fuel Combustion, Stationary Industry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Data'!$H$177:$AG$177</c15:sqref>
                  </c15:fullRef>
                </c:ext>
              </c:extLst>
              <c:f>'Talnagögn | Numerical Data'!$H$177:$Z$177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Data'!$H$179:$AG$179</c15:sqref>
                  </c15:fullRef>
                </c:ext>
              </c:extLst>
              <c:f>'Talnagögn | Numerical Data'!$H$179:$Z$179</c:f>
              <c:numCache>
                <c:formatCode>0</c:formatCode>
                <c:ptCount val="19"/>
                <c:pt idx="0">
                  <c:v>31.238484919299999</c:v>
                </c:pt>
                <c:pt idx="1">
                  <c:v>25.512199570446668</c:v>
                </c:pt>
                <c:pt idx="2">
                  <c:v>25.460353461473332</c:v>
                </c:pt>
                <c:pt idx="3">
                  <c:v>25.08300522269333</c:v>
                </c:pt>
                <c:pt idx="4">
                  <c:v>20.12935053244</c:v>
                </c:pt>
                <c:pt idx="5">
                  <c:v>21.812472989966665</c:v>
                </c:pt>
                <c:pt idx="6">
                  <c:v>22.110419334540001</c:v>
                </c:pt>
                <c:pt idx="7">
                  <c:v>16.003616755494086</c:v>
                </c:pt>
                <c:pt idx="8">
                  <c:v>11.370694227316061</c:v>
                </c:pt>
                <c:pt idx="9" formatCode="0.0">
                  <c:v>7.989149136368459</c:v>
                </c:pt>
                <c:pt idx="10" formatCode="0.0">
                  <c:v>7.8797282683219994</c:v>
                </c:pt>
                <c:pt idx="11">
                  <c:v>12.421143917972499</c:v>
                </c:pt>
                <c:pt idx="12">
                  <c:v>10.9135797336974</c:v>
                </c:pt>
                <c:pt idx="13">
                  <c:v>12.178335297197659</c:v>
                </c:pt>
                <c:pt idx="14">
                  <c:v>10.857899999999999</c:v>
                </c:pt>
                <c:pt idx="15" formatCode="0.0">
                  <c:v>7.8790448188936626</c:v>
                </c:pt>
                <c:pt idx="16">
                  <c:v>10.453638308901184</c:v>
                </c:pt>
                <c:pt idx="17" formatCode="0.0">
                  <c:v>7.6184954038819539</c:v>
                </c:pt>
                <c:pt idx="18">
                  <c:v>5.5265801624558328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7B-4510-B054-A6B5CAED8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261464"/>
        <c:axId val="1108258944"/>
      </c:lineChart>
      <c:catAx>
        <c:axId val="11082614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58944"/>
        <c:crosses val="autoZero"/>
        <c:auto val="1"/>
        <c:lblAlgn val="ctr"/>
        <c:lblOffset val="100"/>
        <c:noMultiLvlLbl val="0"/>
      </c:catAx>
      <c:valAx>
        <c:axId val="110825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6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baseline="0"/>
              <a:t>Iceland's</a:t>
            </a:r>
          </a:p>
          <a:p>
            <a:pPr>
              <a:defRPr sz="1800"/>
            </a:pPr>
            <a:r>
              <a:rPr lang="en-US" sz="1600" b="1" baseline="0"/>
              <a:t>ESR Emissions</a:t>
            </a:r>
          </a:p>
          <a:p>
            <a:pPr>
              <a:defRPr sz="1800"/>
            </a:pPr>
            <a:r>
              <a:rPr lang="en-US" sz="1600" b="1" baseline="0"/>
              <a:t>2023</a:t>
            </a:r>
            <a:endParaRPr lang="en-US" sz="1600" b="1"/>
          </a:p>
        </c:rich>
      </c:tx>
      <c:layout>
        <c:manualLayout>
          <c:xMode val="edge"/>
          <c:yMode val="edge"/>
          <c:x val="0.43831249505203496"/>
          <c:y val="0.40978702321131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01957247219457"/>
          <c:y val="4.349747698779672E-2"/>
          <c:w val="0.51954006453743273"/>
          <c:h val="0.902902493403424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AA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B6-4662-903F-06CA4E7A0053}"/>
              </c:ext>
            </c:extLst>
          </c:dPt>
          <c:dPt>
            <c:idx val="1"/>
            <c:bubble3D val="0"/>
            <c:spPr>
              <a:solidFill>
                <a:srgbClr val="FFD44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B6-4662-903F-06CA4E7A0053}"/>
              </c:ext>
            </c:extLst>
          </c:dPt>
          <c:dPt>
            <c:idx val="2"/>
            <c:bubble3D val="0"/>
            <c:spPr>
              <a:solidFill>
                <a:srgbClr val="8550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B6-4662-903F-06CA4E7A0053}"/>
              </c:ext>
            </c:extLst>
          </c:dPt>
          <c:dPt>
            <c:idx val="3"/>
            <c:bubble3D val="0"/>
            <c:spPr>
              <a:solidFill>
                <a:srgbClr val="FF694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B6-4662-903F-06CA4E7A0053}"/>
              </c:ext>
            </c:extLst>
          </c:dPt>
          <c:dLbls>
            <c:dLbl>
              <c:idx val="0"/>
              <c:layout>
                <c:manualLayout>
                  <c:x val="0.19271251898541206"/>
                  <c:y val="-0.23206560625240805"/>
                </c:manualLayout>
              </c:layout>
              <c:tx>
                <c:rich>
                  <a:bodyPr/>
                  <a:lstStyle/>
                  <a:p>
                    <a:fld id="{EF358A12-7848-4F4B-910B-8F15F5E3ADF8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899337C7-7E6F-4FE2-BC1D-FB6BEDE88F9F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fld id="{88CA0339-706C-48E9-8CFD-FBCBD0CCA339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0B6-4662-903F-06CA4E7A0053}"/>
                </c:ext>
              </c:extLst>
            </c:dLbl>
            <c:dLbl>
              <c:idx val="1"/>
              <c:layout>
                <c:manualLayout>
                  <c:x val="-0.26890118928197032"/>
                  <c:y val="0.15098244262204855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35ACBCB-B0F0-4156-A727-95261E6B80C5}" type="CATEGORYNAME">
                      <a:rPr lang="en-US" sz="1200" b="1"/>
                      <a:pPr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/>
                    </a:pPr>
                    <a:fld id="{825700C9-8AD1-45F6-8C62-04A081AA450B}" type="VALUE">
                      <a:rPr lang="en-US"/>
                      <a:pPr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pPr>
                      <a:defRPr sz="1100"/>
                    </a:pPr>
                    <a:fld id="{0F0766CF-4A92-47DD-8074-670807F588CF}" type="PERCENTAGE">
                      <a:rPr lang="en-US"/>
                      <a:pPr>
                        <a:defRPr sz="1100"/>
                      </a:pPr>
                      <a:t>[PERCENTAGE]</a:t>
                    </a:fld>
                    <a:endParaRPr 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0B6-4662-903F-06CA4E7A0053}"/>
                </c:ext>
              </c:extLst>
            </c:dLbl>
            <c:dLbl>
              <c:idx val="2"/>
              <c:layout>
                <c:manualLayout>
                  <c:x val="-0.19719420547344491"/>
                  <c:y val="0"/>
                </c:manualLayout>
              </c:layout>
              <c:tx>
                <c:rich>
                  <a:bodyPr/>
                  <a:lstStyle/>
                  <a:p>
                    <a:fld id="{DC866E43-101D-4FD9-B63B-FA3BB5B81771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023CE37F-C8F8-4FFB-BA93-ABCC6E710D99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fld id="{5CE097AB-229A-4CEC-AD11-6A0BFFB9F421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0B6-4662-903F-06CA4E7A0053}"/>
                </c:ext>
              </c:extLst>
            </c:dLbl>
            <c:dLbl>
              <c:idx val="3"/>
              <c:layout>
                <c:manualLayout>
                  <c:x val="-0.29728520370617828"/>
                  <c:y val="-0.1761461830590566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BA1C440-11D7-479E-A762-81C2D56AB521}" type="CATEGORYNAME">
                      <a:rPr lang="en-US" sz="1200" b="1"/>
                      <a:pPr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/>
                    </a:pPr>
                    <a:fld id="{8D42D979-B286-4B2D-8F62-5A169593B593}" type="VALUE">
                      <a:rPr lang="en-US"/>
                      <a:pPr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pPr>
                      <a:defRPr sz="1100"/>
                    </a:pPr>
                    <a:fld id="{8AB12B30-F991-4D27-A11B-62557EA12EE8}" type="PERCENTAGE">
                      <a:rPr lang="en-US"/>
                      <a:pPr>
                        <a:defRPr sz="1100"/>
                      </a:pPr>
                      <a:t>[PERCENTAGE]</a:t>
                    </a:fld>
                    <a:endParaRPr 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0B6-4662-903F-06CA4E7A00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'Talnagögn | Numerical Data'!$E$146:$E$149</c:f>
              <c:strCache>
                <c:ptCount val="4"/>
                <c:pt idx="0">
                  <c:v>Energy</c:v>
                </c:pt>
                <c:pt idx="1">
                  <c:v>Industry</c:v>
                </c:pt>
                <c:pt idx="2">
                  <c:v>Agriculture</c:v>
                </c:pt>
                <c:pt idx="3">
                  <c:v>Waste</c:v>
                </c:pt>
              </c:strCache>
            </c:strRef>
          </c:cat>
          <c:val>
            <c:numRef>
              <c:f>'Skuldbindingar | Obligations'!$E$82:$E$85</c:f>
              <c:numCache>
                <c:formatCode>0</c:formatCode>
                <c:ptCount val="4"/>
                <c:pt idx="0">
                  <c:v>1747.0340987702732</c:v>
                </c:pt>
                <c:pt idx="1">
                  <c:v>140.27829827292044</c:v>
                </c:pt>
                <c:pt idx="2">
                  <c:v>565.23858042692223</c:v>
                </c:pt>
                <c:pt idx="3">
                  <c:v>234.073911665163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B6-4662-903F-06CA4E7A0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35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/>
                </a:solidFill>
              </a:rPr>
              <a:t>Samfélagslosun Íslands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Data'!$D$146</c:f>
              <c:strCache>
                <c:ptCount val="1"/>
                <c:pt idx="0">
                  <c:v>Orka</c:v>
                </c:pt>
              </c:strCache>
            </c:strRef>
          </c:tx>
          <c:spPr>
            <a:ln w="28575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Data'!$H$144:$AG$144</c15:sqref>
                  </c15:fullRef>
                </c:ext>
              </c:extLst>
              <c:f>'Talnagögn | Numerical Data'!$H$144:$Z$144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Data'!$H$146:$AG$146</c15:sqref>
                  </c15:fullRef>
                </c:ext>
              </c:extLst>
              <c:f>'Talnagögn | Numerical Data'!$H$146:$Z$146</c:f>
              <c:numCache>
                <c:formatCode>0</c:formatCode>
                <c:ptCount val="19"/>
                <c:pt idx="0">
                  <c:v>2101.2313277895437</c:v>
                </c:pt>
                <c:pt idx="1">
                  <c:v>2168.0687703710441</c:v>
                </c:pt>
                <c:pt idx="2">
                  <c:v>2315.5013983818321</c:v>
                </c:pt>
                <c:pt idx="3">
                  <c:v>2183.5873416718291</c:v>
                </c:pt>
                <c:pt idx="4">
                  <c:v>2095.1148282194449</c:v>
                </c:pt>
                <c:pt idx="5">
                  <c:v>1983.7685872855786</c:v>
                </c:pt>
                <c:pt idx="6">
                  <c:v>1862.6872122784205</c:v>
                </c:pt>
                <c:pt idx="7">
                  <c:v>1818.9861781313809</c:v>
                </c:pt>
                <c:pt idx="8">
                  <c:v>1789.5063231340205</c:v>
                </c:pt>
                <c:pt idx="9">
                  <c:v>1781.3471273072446</c:v>
                </c:pt>
                <c:pt idx="10">
                  <c:v>1825.3962692957534</c:v>
                </c:pt>
                <c:pt idx="11">
                  <c:v>1793.9754923483533</c:v>
                </c:pt>
                <c:pt idx="12">
                  <c:v>1836.3318793456506</c:v>
                </c:pt>
                <c:pt idx="13">
                  <c:v>1874.3483684132675</c:v>
                </c:pt>
                <c:pt idx="14">
                  <c:v>1815.2982863769109</c:v>
                </c:pt>
                <c:pt idx="15">
                  <c:v>1643.5475962967166</c:v>
                </c:pt>
                <c:pt idx="16">
                  <c:v>1719.4728785864127</c:v>
                </c:pt>
                <c:pt idx="17">
                  <c:v>1776.0965511505246</c:v>
                </c:pt>
                <c:pt idx="18">
                  <c:v>1747.0340987702732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18-4921-944F-AFD9E822F2B3}"/>
            </c:ext>
          </c:extLst>
        </c:ser>
        <c:ser>
          <c:idx val="2"/>
          <c:order val="1"/>
          <c:tx>
            <c:strRef>
              <c:f>'Talnagögn | Numerical Data'!$D$148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Data'!$H$144:$AG$144</c15:sqref>
                  </c15:fullRef>
                </c:ext>
              </c:extLst>
              <c:f>'Talnagögn | Numerical Data'!$H$144:$Z$144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Data'!$H$148:$AG$148</c15:sqref>
                  </c15:fullRef>
                </c:ext>
              </c:extLst>
              <c:f>'Talnagögn | Numerical Data'!$H$148:$Z$148</c:f>
              <c:numCache>
                <c:formatCode>0</c:formatCode>
                <c:ptCount val="19"/>
                <c:pt idx="0">
                  <c:v>596.85981550894428</c:v>
                </c:pt>
                <c:pt idx="1">
                  <c:v>623.90469093660488</c:v>
                </c:pt>
                <c:pt idx="2">
                  <c:v>640.55199733106656</c:v>
                </c:pt>
                <c:pt idx="3">
                  <c:v>656.17536650820671</c:v>
                </c:pt>
                <c:pt idx="4">
                  <c:v>644.87020767608908</c:v>
                </c:pt>
                <c:pt idx="5">
                  <c:v>633.55642453758139</c:v>
                </c:pt>
                <c:pt idx="6">
                  <c:v>630.74495966941947</c:v>
                </c:pt>
                <c:pt idx="7">
                  <c:v>622.89420640662797</c:v>
                </c:pt>
                <c:pt idx="8">
                  <c:v>613.08864978364238</c:v>
                </c:pt>
                <c:pt idx="9">
                  <c:v>653.85144959846127</c:v>
                </c:pt>
                <c:pt idx="10">
                  <c:v>644.43474378086751</c:v>
                </c:pt>
                <c:pt idx="11">
                  <c:v>643.01119834845065</c:v>
                </c:pt>
                <c:pt idx="12">
                  <c:v>644.48627704810951</c:v>
                </c:pt>
                <c:pt idx="13">
                  <c:v>621.42952362853339</c:v>
                </c:pt>
                <c:pt idx="14">
                  <c:v>605.22420471066539</c:v>
                </c:pt>
                <c:pt idx="15">
                  <c:v>602.79362788269862</c:v>
                </c:pt>
                <c:pt idx="16">
                  <c:v>605.61397114701299</c:v>
                </c:pt>
                <c:pt idx="17">
                  <c:v>591.10171100696436</c:v>
                </c:pt>
                <c:pt idx="18">
                  <c:v>565.23858042692223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18-4921-944F-AFD9E822F2B3}"/>
            </c:ext>
          </c:extLst>
        </c:ser>
        <c:ser>
          <c:idx val="3"/>
          <c:order val="2"/>
          <c:tx>
            <c:strRef>
              <c:f>'Talnagögn | Numerical Data'!$D$149</c:f>
              <c:strCache>
                <c:ptCount val="1"/>
                <c:pt idx="0">
                  <c:v>Úrgangur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Data'!$H$144:$AG$144</c15:sqref>
                  </c15:fullRef>
                </c:ext>
              </c:extLst>
              <c:f>'Talnagögn | Numerical Data'!$H$144:$Z$144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Data'!$H$149:$AG$149</c15:sqref>
                  </c15:fullRef>
                </c:ext>
              </c:extLst>
              <c:f>'Talnagögn | Numerical Data'!$H$149:$Z$149</c:f>
              <c:numCache>
                <c:formatCode>0</c:formatCode>
                <c:ptCount val="19"/>
                <c:pt idx="0">
                  <c:v>312.32873667492953</c:v>
                </c:pt>
                <c:pt idx="1">
                  <c:v>335.53304135820196</c:v>
                </c:pt>
                <c:pt idx="2">
                  <c:v>339.10305914403597</c:v>
                </c:pt>
                <c:pt idx="3">
                  <c:v>321.6270298608535</c:v>
                </c:pt>
                <c:pt idx="4">
                  <c:v>311.77007726971436</c:v>
                </c:pt>
                <c:pt idx="5">
                  <c:v>308.25597965028646</c:v>
                </c:pt>
                <c:pt idx="6">
                  <c:v>288.84479993931751</c:v>
                </c:pt>
                <c:pt idx="7">
                  <c:v>268.40938332017515</c:v>
                </c:pt>
                <c:pt idx="8">
                  <c:v>267.7715942918208</c:v>
                </c:pt>
                <c:pt idx="9">
                  <c:v>267.4030362587236</c:v>
                </c:pt>
                <c:pt idx="10">
                  <c:v>265.98677841049454</c:v>
                </c:pt>
                <c:pt idx="11">
                  <c:v>262.17485835318359</c:v>
                </c:pt>
                <c:pt idx="12">
                  <c:v>259.3943788394256</c:v>
                </c:pt>
                <c:pt idx="13">
                  <c:v>257.99378887546436</c:v>
                </c:pt>
                <c:pt idx="14">
                  <c:v>233.71083193742567</c:v>
                </c:pt>
                <c:pt idx="15">
                  <c:v>260.35600307991979</c:v>
                </c:pt>
                <c:pt idx="16">
                  <c:v>257.68679152971572</c:v>
                </c:pt>
                <c:pt idx="17">
                  <c:v>247.38837392697201</c:v>
                </c:pt>
                <c:pt idx="18">
                  <c:v>234.073911665163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18-4921-944F-AFD9E822F2B3}"/>
            </c:ext>
          </c:extLst>
        </c:ser>
        <c:ser>
          <c:idx val="1"/>
          <c:order val="3"/>
          <c:tx>
            <c:strRef>
              <c:f>'Talnagögn | Numerical Data'!$D$147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ln w="28575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Data'!$H$144:$AG$144</c15:sqref>
                  </c15:fullRef>
                </c:ext>
              </c:extLst>
              <c:f>'Talnagögn | Numerical Data'!$H$144:$Z$144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Data'!$H$147:$AG$147</c15:sqref>
                  </c15:fullRef>
                </c:ext>
              </c:extLst>
              <c:f>'Talnagögn | Numerical Data'!$H$147:$Z$147</c:f>
              <c:numCache>
                <c:formatCode>0</c:formatCode>
                <c:ptCount val="19"/>
                <c:pt idx="0">
                  <c:v>128.76638639728401</c:v>
                </c:pt>
                <c:pt idx="1">
                  <c:v>146.07091625554062</c:v>
                </c:pt>
                <c:pt idx="2">
                  <c:v>149.30106885424948</c:v>
                </c:pt>
                <c:pt idx="3">
                  <c:v>143.85046893684103</c:v>
                </c:pt>
                <c:pt idx="4">
                  <c:v>122.09091575175307</c:v>
                </c:pt>
                <c:pt idx="5">
                  <c:v>133.8946101620877</c:v>
                </c:pt>
                <c:pt idx="6">
                  <c:v>167.03243109314053</c:v>
                </c:pt>
                <c:pt idx="7">
                  <c:v>155.19618262230119</c:v>
                </c:pt>
                <c:pt idx="8">
                  <c:v>182.77418905586319</c:v>
                </c:pt>
                <c:pt idx="9">
                  <c:v>180.0655546343412</c:v>
                </c:pt>
                <c:pt idx="10">
                  <c:v>171.93625822126546</c:v>
                </c:pt>
                <c:pt idx="11">
                  <c:v>188.4274793849213</c:v>
                </c:pt>
                <c:pt idx="12">
                  <c:v>180.12482556594523</c:v>
                </c:pt>
                <c:pt idx="13">
                  <c:v>200.37580215682146</c:v>
                </c:pt>
                <c:pt idx="14">
                  <c:v>210.50618174279634</c:v>
                </c:pt>
                <c:pt idx="15">
                  <c:v>214.53485473691171</c:v>
                </c:pt>
                <c:pt idx="16">
                  <c:v>178.6915748973156</c:v>
                </c:pt>
                <c:pt idx="17">
                  <c:v>149.23584248523116</c:v>
                </c:pt>
                <c:pt idx="18">
                  <c:v>140.27829827292044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18-4921-944F-AFD9E822F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2347632"/>
        <c:axId val="1072345832"/>
      </c:lineChart>
      <c:catAx>
        <c:axId val="1072347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5832"/>
        <c:crosses val="autoZero"/>
        <c:auto val="1"/>
        <c:lblAlgn val="ctr"/>
        <c:lblOffset val="100"/>
        <c:noMultiLvlLbl val="0"/>
      </c:catAx>
      <c:valAx>
        <c:axId val="107234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Iceland's ESR Emissions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Data'!$E$146</c:f>
              <c:strCache>
                <c:ptCount val="1"/>
                <c:pt idx="0">
                  <c:v>Energy</c:v>
                </c:pt>
              </c:strCache>
            </c:strRef>
          </c:tx>
          <c:spPr>
            <a:ln w="28575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Data'!$H$144:$AG$144</c15:sqref>
                  </c15:fullRef>
                </c:ext>
              </c:extLst>
              <c:f>'Talnagögn | Numerical Data'!$H$144:$Z$144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Data'!$H$146:$AG$146</c15:sqref>
                  </c15:fullRef>
                </c:ext>
              </c:extLst>
              <c:f>'Talnagögn | Numerical Data'!$H$146:$Z$146</c:f>
              <c:numCache>
                <c:formatCode>0</c:formatCode>
                <c:ptCount val="19"/>
                <c:pt idx="0">
                  <c:v>2101.2313277895437</c:v>
                </c:pt>
                <c:pt idx="1">
                  <c:v>2168.0687703710441</c:v>
                </c:pt>
                <c:pt idx="2">
                  <c:v>2315.5013983818321</c:v>
                </c:pt>
                <c:pt idx="3">
                  <c:v>2183.5873416718291</c:v>
                </c:pt>
                <c:pt idx="4">
                  <c:v>2095.1148282194449</c:v>
                </c:pt>
                <c:pt idx="5">
                  <c:v>1983.7685872855786</c:v>
                </c:pt>
                <c:pt idx="6">
                  <c:v>1862.6872122784205</c:v>
                </c:pt>
                <c:pt idx="7">
                  <c:v>1818.9861781313809</c:v>
                </c:pt>
                <c:pt idx="8">
                  <c:v>1789.5063231340205</c:v>
                </c:pt>
                <c:pt idx="9">
                  <c:v>1781.3471273072446</c:v>
                </c:pt>
                <c:pt idx="10">
                  <c:v>1825.3962692957534</c:v>
                </c:pt>
                <c:pt idx="11">
                  <c:v>1793.9754923483533</c:v>
                </c:pt>
                <c:pt idx="12">
                  <c:v>1836.3318793456506</c:v>
                </c:pt>
                <c:pt idx="13">
                  <c:v>1874.3483684132675</c:v>
                </c:pt>
                <c:pt idx="14">
                  <c:v>1815.2982863769109</c:v>
                </c:pt>
                <c:pt idx="15">
                  <c:v>1643.5475962967166</c:v>
                </c:pt>
                <c:pt idx="16">
                  <c:v>1719.4728785864127</c:v>
                </c:pt>
                <c:pt idx="17">
                  <c:v>1776.0965511505246</c:v>
                </c:pt>
                <c:pt idx="18">
                  <c:v>1747.0340987702732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4-4EEE-9C6E-CAA6A75665FA}"/>
            </c:ext>
          </c:extLst>
        </c:ser>
        <c:ser>
          <c:idx val="2"/>
          <c:order val="1"/>
          <c:tx>
            <c:strRef>
              <c:f>'Talnagögn | Numerical Data'!$E$148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Data'!$H$144:$AG$144</c15:sqref>
                  </c15:fullRef>
                </c:ext>
              </c:extLst>
              <c:f>'Talnagögn | Numerical Data'!$H$144:$Z$144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Data'!$H$148:$AG$148</c15:sqref>
                  </c15:fullRef>
                </c:ext>
              </c:extLst>
              <c:f>'Talnagögn | Numerical Data'!$H$148:$Z$148</c:f>
              <c:numCache>
                <c:formatCode>0</c:formatCode>
                <c:ptCount val="19"/>
                <c:pt idx="0">
                  <c:v>596.85981550894428</c:v>
                </c:pt>
                <c:pt idx="1">
                  <c:v>623.90469093660488</c:v>
                </c:pt>
                <c:pt idx="2">
                  <c:v>640.55199733106656</c:v>
                </c:pt>
                <c:pt idx="3">
                  <c:v>656.17536650820671</c:v>
                </c:pt>
                <c:pt idx="4">
                  <c:v>644.87020767608908</c:v>
                </c:pt>
                <c:pt idx="5">
                  <c:v>633.55642453758139</c:v>
                </c:pt>
                <c:pt idx="6">
                  <c:v>630.74495966941947</c:v>
                </c:pt>
                <c:pt idx="7">
                  <c:v>622.89420640662797</c:v>
                </c:pt>
                <c:pt idx="8">
                  <c:v>613.08864978364238</c:v>
                </c:pt>
                <c:pt idx="9">
                  <c:v>653.85144959846127</c:v>
                </c:pt>
                <c:pt idx="10">
                  <c:v>644.43474378086751</c:v>
                </c:pt>
                <c:pt idx="11">
                  <c:v>643.01119834845065</c:v>
                </c:pt>
                <c:pt idx="12">
                  <c:v>644.48627704810951</c:v>
                </c:pt>
                <c:pt idx="13">
                  <c:v>621.42952362853339</c:v>
                </c:pt>
                <c:pt idx="14">
                  <c:v>605.22420471066539</c:v>
                </c:pt>
                <c:pt idx="15">
                  <c:v>602.79362788269862</c:v>
                </c:pt>
                <c:pt idx="16">
                  <c:v>605.61397114701299</c:v>
                </c:pt>
                <c:pt idx="17">
                  <c:v>591.10171100696436</c:v>
                </c:pt>
                <c:pt idx="18">
                  <c:v>565.23858042692223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B4-4EEE-9C6E-CAA6A75665FA}"/>
            </c:ext>
          </c:extLst>
        </c:ser>
        <c:ser>
          <c:idx val="3"/>
          <c:order val="2"/>
          <c:tx>
            <c:strRef>
              <c:f>'Talnagögn | Numerical Data'!$E$149</c:f>
              <c:strCache>
                <c:ptCount val="1"/>
                <c:pt idx="0">
                  <c:v>Waste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Data'!$H$144:$AG$144</c15:sqref>
                  </c15:fullRef>
                </c:ext>
              </c:extLst>
              <c:f>'Talnagögn | Numerical Data'!$H$144:$Z$144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Data'!$H$149:$AG$149</c15:sqref>
                  </c15:fullRef>
                </c:ext>
              </c:extLst>
              <c:f>'Talnagögn | Numerical Data'!$H$149:$Z$149</c:f>
              <c:numCache>
                <c:formatCode>0</c:formatCode>
                <c:ptCount val="19"/>
                <c:pt idx="0">
                  <c:v>312.32873667492953</c:v>
                </c:pt>
                <c:pt idx="1">
                  <c:v>335.53304135820196</c:v>
                </c:pt>
                <c:pt idx="2">
                  <c:v>339.10305914403597</c:v>
                </c:pt>
                <c:pt idx="3">
                  <c:v>321.6270298608535</c:v>
                </c:pt>
                <c:pt idx="4">
                  <c:v>311.77007726971436</c:v>
                </c:pt>
                <c:pt idx="5">
                  <c:v>308.25597965028646</c:v>
                </c:pt>
                <c:pt idx="6">
                  <c:v>288.84479993931751</c:v>
                </c:pt>
                <c:pt idx="7">
                  <c:v>268.40938332017515</c:v>
                </c:pt>
                <c:pt idx="8">
                  <c:v>267.7715942918208</c:v>
                </c:pt>
                <c:pt idx="9">
                  <c:v>267.4030362587236</c:v>
                </c:pt>
                <c:pt idx="10">
                  <c:v>265.98677841049454</c:v>
                </c:pt>
                <c:pt idx="11">
                  <c:v>262.17485835318359</c:v>
                </c:pt>
                <c:pt idx="12">
                  <c:v>259.3943788394256</c:v>
                </c:pt>
                <c:pt idx="13">
                  <c:v>257.99378887546436</c:v>
                </c:pt>
                <c:pt idx="14">
                  <c:v>233.71083193742567</c:v>
                </c:pt>
                <c:pt idx="15">
                  <c:v>260.35600307991979</c:v>
                </c:pt>
                <c:pt idx="16">
                  <c:v>257.68679152971572</c:v>
                </c:pt>
                <c:pt idx="17">
                  <c:v>247.38837392697201</c:v>
                </c:pt>
                <c:pt idx="18">
                  <c:v>234.073911665163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B4-4EEE-9C6E-CAA6A75665FA}"/>
            </c:ext>
          </c:extLst>
        </c:ser>
        <c:ser>
          <c:idx val="1"/>
          <c:order val="3"/>
          <c:tx>
            <c:strRef>
              <c:f>'Talnagögn | Numerical Data'!$E$147</c:f>
              <c:strCache>
                <c:ptCount val="1"/>
                <c:pt idx="0">
                  <c:v>Industry</c:v>
                </c:pt>
              </c:strCache>
            </c:strRef>
          </c:tx>
          <c:spPr>
            <a:ln w="28575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Data'!$H$144:$AG$144</c15:sqref>
                  </c15:fullRef>
                </c:ext>
              </c:extLst>
              <c:f>'Talnagögn | Numerical Data'!$H$144:$Z$144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Data'!$H$147:$AG$147</c15:sqref>
                  </c15:fullRef>
                </c:ext>
              </c:extLst>
              <c:f>'Talnagögn | Numerical Data'!$H$147:$Z$147</c:f>
              <c:numCache>
                <c:formatCode>0</c:formatCode>
                <c:ptCount val="19"/>
                <c:pt idx="0">
                  <c:v>128.76638639728401</c:v>
                </c:pt>
                <c:pt idx="1">
                  <c:v>146.07091625554062</c:v>
                </c:pt>
                <c:pt idx="2">
                  <c:v>149.30106885424948</c:v>
                </c:pt>
                <c:pt idx="3">
                  <c:v>143.85046893684103</c:v>
                </c:pt>
                <c:pt idx="4">
                  <c:v>122.09091575175307</c:v>
                </c:pt>
                <c:pt idx="5">
                  <c:v>133.8946101620877</c:v>
                </c:pt>
                <c:pt idx="6">
                  <c:v>167.03243109314053</c:v>
                </c:pt>
                <c:pt idx="7">
                  <c:v>155.19618262230119</c:v>
                </c:pt>
                <c:pt idx="8">
                  <c:v>182.77418905586319</c:v>
                </c:pt>
                <c:pt idx="9">
                  <c:v>180.0655546343412</c:v>
                </c:pt>
                <c:pt idx="10">
                  <c:v>171.93625822126546</c:v>
                </c:pt>
                <c:pt idx="11">
                  <c:v>188.4274793849213</c:v>
                </c:pt>
                <c:pt idx="12">
                  <c:v>180.12482556594523</c:v>
                </c:pt>
                <c:pt idx="13">
                  <c:v>200.37580215682146</c:v>
                </c:pt>
                <c:pt idx="14">
                  <c:v>210.50618174279634</c:v>
                </c:pt>
                <c:pt idx="15">
                  <c:v>214.53485473691171</c:v>
                </c:pt>
                <c:pt idx="16">
                  <c:v>178.6915748973156</c:v>
                </c:pt>
                <c:pt idx="17">
                  <c:v>149.23584248523116</c:v>
                </c:pt>
                <c:pt idx="18">
                  <c:v>140.27829827292044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B4-4EEE-9C6E-CAA6A7566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2347632"/>
        <c:axId val="1072345832"/>
      </c:lineChart>
      <c:catAx>
        <c:axId val="10723476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5832"/>
        <c:crosses val="autoZero"/>
        <c:auto val="1"/>
        <c:lblAlgn val="ctr"/>
        <c:lblOffset val="100"/>
        <c:noMultiLvlLbl val="0"/>
      </c:catAx>
      <c:valAx>
        <c:axId val="107234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Samfélagslosun Íslands skipt eftir helstu uppsprettum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Data'!$D$159</c:f>
              <c:strCache>
                <c:ptCount val="1"/>
                <c:pt idx="0">
                  <c:v>Vegasamgöngur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Data'!$H$159:$AG$159</c15:sqref>
                  </c15:fullRef>
                </c:ext>
              </c:extLst>
              <c:f>'Talnagögn | Numerical Data'!$H$159:$Z$159</c:f>
              <c:numCache>
                <c:formatCode>0</c:formatCode>
                <c:ptCount val="19"/>
                <c:pt idx="0">
                  <c:v>774.95747101277266</c:v>
                </c:pt>
                <c:pt idx="1">
                  <c:v>883.41839261624648</c:v>
                </c:pt>
                <c:pt idx="2">
                  <c:v>914.92890097852603</c:v>
                </c:pt>
                <c:pt idx="3">
                  <c:v>861.19918356733797</c:v>
                </c:pt>
                <c:pt idx="4">
                  <c:v>861.99735794171988</c:v>
                </c:pt>
                <c:pt idx="5">
                  <c:v>814.47490155229229</c:v>
                </c:pt>
                <c:pt idx="6">
                  <c:v>796.08775836848304</c:v>
                </c:pt>
                <c:pt idx="7">
                  <c:v>790.58048843189806</c:v>
                </c:pt>
                <c:pt idx="8">
                  <c:v>805.05443779585062</c:v>
                </c:pt>
                <c:pt idx="9">
                  <c:v>804.17166727771121</c:v>
                </c:pt>
                <c:pt idx="10">
                  <c:v>826.7581564348211</c:v>
                </c:pt>
                <c:pt idx="11">
                  <c:v>901.86470885099754</c:v>
                </c:pt>
                <c:pt idx="12">
                  <c:v>951.50372351364103</c:v>
                </c:pt>
                <c:pt idx="13">
                  <c:v>977.00579166079274</c:v>
                </c:pt>
                <c:pt idx="14">
                  <c:v>956.64786180754822</c:v>
                </c:pt>
                <c:pt idx="15">
                  <c:v>830.53285744339826</c:v>
                </c:pt>
                <c:pt idx="16">
                  <c:v>859.5260140553471</c:v>
                </c:pt>
                <c:pt idx="17">
                  <c:v>925.53110026533784</c:v>
                </c:pt>
                <c:pt idx="18">
                  <c:v>920.79432047634907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A6-440F-A5BE-932C0FCB4F10}"/>
            </c:ext>
          </c:extLst>
        </c:ser>
        <c:ser>
          <c:idx val="2"/>
          <c:order val="1"/>
          <c:tx>
            <c:strRef>
              <c:f>'Talnagögn | Numerical Data'!$D$165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Data'!$H$165:$AG$165</c15:sqref>
                  </c15:fullRef>
                </c:ext>
              </c:extLst>
              <c:f>'Talnagögn | Numerical Data'!$H$165:$Z$165</c:f>
              <c:numCache>
                <c:formatCode>0</c:formatCode>
                <c:ptCount val="19"/>
                <c:pt idx="0">
                  <c:v>596.85981550894428</c:v>
                </c:pt>
                <c:pt idx="1">
                  <c:v>623.90469093660488</c:v>
                </c:pt>
                <c:pt idx="2">
                  <c:v>640.55199733106656</c:v>
                </c:pt>
                <c:pt idx="3">
                  <c:v>656.17536650820671</c:v>
                </c:pt>
                <c:pt idx="4">
                  <c:v>644.87020767608908</c:v>
                </c:pt>
                <c:pt idx="5">
                  <c:v>633.55642453758139</c:v>
                </c:pt>
                <c:pt idx="6">
                  <c:v>630.74495966941947</c:v>
                </c:pt>
                <c:pt idx="7">
                  <c:v>622.89420640662797</c:v>
                </c:pt>
                <c:pt idx="8">
                  <c:v>613.08864978364238</c:v>
                </c:pt>
                <c:pt idx="9">
                  <c:v>653.85144959846127</c:v>
                </c:pt>
                <c:pt idx="10">
                  <c:v>644.43474378086751</c:v>
                </c:pt>
                <c:pt idx="11">
                  <c:v>643.01119834845065</c:v>
                </c:pt>
                <c:pt idx="12">
                  <c:v>644.48627704810951</c:v>
                </c:pt>
                <c:pt idx="13">
                  <c:v>621.42952362853339</c:v>
                </c:pt>
                <c:pt idx="14">
                  <c:v>605.22420471066539</c:v>
                </c:pt>
                <c:pt idx="15">
                  <c:v>602.79362788269862</c:v>
                </c:pt>
                <c:pt idx="16">
                  <c:v>605.61397114701299</c:v>
                </c:pt>
                <c:pt idx="17">
                  <c:v>591.10171100696436</c:v>
                </c:pt>
                <c:pt idx="18">
                  <c:v>565.23858042692223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A6-440F-A5BE-932C0FCB4F10}"/>
            </c:ext>
          </c:extLst>
        </c:ser>
        <c:ser>
          <c:idx val="1"/>
          <c:order val="2"/>
          <c:tx>
            <c:strRef>
              <c:f>'Talnagögn | Numerical Data'!$D$164</c:f>
              <c:strCache>
                <c:ptCount val="1"/>
                <c:pt idx="0">
                  <c:v>Fiskiskip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Data'!$H$164:$AG$164</c15:sqref>
                  </c15:fullRef>
                </c:ext>
              </c:extLst>
              <c:f>'Talnagögn | Numerical Data'!$H$164:$Z$164</c:f>
              <c:numCache>
                <c:formatCode>0</c:formatCode>
                <c:ptCount val="19"/>
                <c:pt idx="0">
                  <c:v>742.27579695757936</c:v>
                </c:pt>
                <c:pt idx="1">
                  <c:v>676.16624793131371</c:v>
                </c:pt>
                <c:pt idx="2">
                  <c:v>768.90031104164586</c:v>
                </c:pt>
                <c:pt idx="3">
                  <c:v>706.67813037021858</c:v>
                </c:pt>
                <c:pt idx="4">
                  <c:v>762.70393720745039</c:v>
                </c:pt>
                <c:pt idx="5">
                  <c:v>726.56824505484042</c:v>
                </c:pt>
                <c:pt idx="6">
                  <c:v>657.20260984912954</c:v>
                </c:pt>
                <c:pt idx="7">
                  <c:v>651.37378056662806</c:v>
                </c:pt>
                <c:pt idx="8">
                  <c:v>614.72353826059737</c:v>
                </c:pt>
                <c:pt idx="9">
                  <c:v>606.24731041801465</c:v>
                </c:pt>
                <c:pt idx="10">
                  <c:v>621.21740588116916</c:v>
                </c:pt>
                <c:pt idx="11">
                  <c:v>518.76690503112491</c:v>
                </c:pt>
                <c:pt idx="12">
                  <c:v>530.38142924834813</c:v>
                </c:pt>
                <c:pt idx="13">
                  <c:v>546.90019133575004</c:v>
                </c:pt>
                <c:pt idx="14">
                  <c:v>518.36261174209733</c:v>
                </c:pt>
                <c:pt idx="15">
                  <c:v>509.49421478812258</c:v>
                </c:pt>
                <c:pt idx="16">
                  <c:v>569.41865140399079</c:v>
                </c:pt>
                <c:pt idx="17">
                  <c:v>481.51547449283527</c:v>
                </c:pt>
                <c:pt idx="18">
                  <c:v>484.54957298019235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A6-440F-A5BE-932C0FCB4F10}"/>
            </c:ext>
          </c:extLst>
        </c:ser>
        <c:ser>
          <c:idx val="3"/>
          <c:order val="3"/>
          <c:tx>
            <c:strRef>
              <c:f>'Talnagögn | Numerical Data'!$D$166</c:f>
              <c:strCache>
                <c:ptCount val="1"/>
                <c:pt idx="0">
                  <c:v>Urðun úrgangs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Data'!$H$166:$AG$166</c15:sqref>
                  </c15:fullRef>
                </c:ext>
              </c:extLst>
              <c:f>'Talnagögn | Numerical Data'!$H$166:$Z$166</c:f>
              <c:numCache>
                <c:formatCode>0</c:formatCode>
                <c:ptCount val="19"/>
                <c:pt idx="0">
                  <c:v>283.88073703295896</c:v>
                </c:pt>
                <c:pt idx="1">
                  <c:v>308.73464539352659</c:v>
                </c:pt>
                <c:pt idx="2">
                  <c:v>308.02966803621149</c:v>
                </c:pt>
                <c:pt idx="3">
                  <c:v>293.01549216116052</c:v>
                </c:pt>
                <c:pt idx="4">
                  <c:v>283.75050344880202</c:v>
                </c:pt>
                <c:pt idx="5">
                  <c:v>280.45500605778898</c:v>
                </c:pt>
                <c:pt idx="6">
                  <c:v>259.9436503224897</c:v>
                </c:pt>
                <c:pt idx="7">
                  <c:v>237.97107935754372</c:v>
                </c:pt>
                <c:pt idx="8">
                  <c:v>238.18718205726799</c:v>
                </c:pt>
                <c:pt idx="9">
                  <c:v>236.75247745728154</c:v>
                </c:pt>
                <c:pt idx="10">
                  <c:v>233.69345769894986</c:v>
                </c:pt>
                <c:pt idx="11">
                  <c:v>230.92311140512251</c:v>
                </c:pt>
                <c:pt idx="12">
                  <c:v>226.76234473413896</c:v>
                </c:pt>
                <c:pt idx="13">
                  <c:v>226.65217521019284</c:v>
                </c:pt>
                <c:pt idx="14">
                  <c:v>201.10888758887586</c:v>
                </c:pt>
                <c:pt idx="15">
                  <c:v>228.9549570903697</c:v>
                </c:pt>
                <c:pt idx="16">
                  <c:v>224.88063959888589</c:v>
                </c:pt>
                <c:pt idx="17">
                  <c:v>214.62862421569852</c:v>
                </c:pt>
                <c:pt idx="18">
                  <c:v>201.15949409299373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A6-440F-A5BE-932C0FCB4F10}"/>
            </c:ext>
          </c:extLst>
        </c:ser>
        <c:ser>
          <c:idx val="5"/>
          <c:order val="4"/>
          <c:tx>
            <c:strRef>
              <c:f>'Talnagögn | Numerical Data'!$D$168</c:f>
              <c:strCache>
                <c:ptCount val="1"/>
                <c:pt idx="0">
                  <c:v>Jarðvarmavirkjanir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Data'!$H$168:$AG$168</c15:sqref>
                  </c15:fullRef>
                </c:ext>
              </c:extLst>
              <c:f>'Talnagögn | Numerical Data'!$H$168:$Z$168</c:f>
              <c:numCache>
                <c:formatCode>0</c:formatCode>
                <c:ptCount val="19"/>
                <c:pt idx="0">
                  <c:v>119.43739330616143</c:v>
                </c:pt>
                <c:pt idx="1">
                  <c:v>129.4591322935857</c:v>
                </c:pt>
                <c:pt idx="2">
                  <c:v>150.1365476380019</c:v>
                </c:pt>
                <c:pt idx="3">
                  <c:v>188.79046841169912</c:v>
                </c:pt>
                <c:pt idx="4">
                  <c:v>172.68275584137766</c:v>
                </c:pt>
                <c:pt idx="5">
                  <c:v>194.76400000000001</c:v>
                </c:pt>
                <c:pt idx="6">
                  <c:v>183.428</c:v>
                </c:pt>
                <c:pt idx="7">
                  <c:v>175.14867999999998</c:v>
                </c:pt>
                <c:pt idx="8">
                  <c:v>177.02600000000001</c:v>
                </c:pt>
                <c:pt idx="9">
                  <c:v>187.44652000000002</c:v>
                </c:pt>
                <c:pt idx="10">
                  <c:v>167.55332000000001</c:v>
                </c:pt>
                <c:pt idx="11">
                  <c:v>152.1463984264463</c:v>
                </c:pt>
                <c:pt idx="12">
                  <c:v>149.39019999999999</c:v>
                </c:pt>
                <c:pt idx="13">
                  <c:v>159.285</c:v>
                </c:pt>
                <c:pt idx="14">
                  <c:v>166.61846041329147</c:v>
                </c:pt>
                <c:pt idx="15">
                  <c:v>179.18884</c:v>
                </c:pt>
                <c:pt idx="16">
                  <c:v>166.39276267328282</c:v>
                </c:pt>
                <c:pt idx="17">
                  <c:v>178.14378461355247</c:v>
                </c:pt>
                <c:pt idx="18">
                  <c:v>176.69460000000001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A6-440F-A5BE-932C0FCB4F10}"/>
            </c:ext>
          </c:extLst>
        </c:ser>
        <c:ser>
          <c:idx val="7"/>
          <c:order val="5"/>
          <c:tx>
            <c:strRef>
              <c:f>'Talnagögn | Numerical Data'!$D$173</c:f>
              <c:strCache>
                <c:ptCount val="1"/>
                <c:pt idx="0">
                  <c:v>Annað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Data'!$H$173:$AG$173</c15:sqref>
                  </c15:fullRef>
                </c:ext>
              </c:extLst>
              <c:f>'Talnagögn | Numerical Data'!$H$173:$Z$173</c:f>
              <c:numCache>
                <c:formatCode>0</c:formatCode>
                <c:ptCount val="19"/>
                <c:pt idx="0">
                  <c:v>327.68126752864464</c:v>
                </c:pt>
                <c:pt idx="1">
                  <c:v>371.32393830404362</c:v>
                </c:pt>
                <c:pt idx="2">
                  <c:v>379.13503734093501</c:v>
                </c:pt>
                <c:pt idx="3">
                  <c:v>324.80032207276327</c:v>
                </c:pt>
                <c:pt idx="4">
                  <c:v>223.45247456066954</c:v>
                </c:pt>
                <c:pt idx="5">
                  <c:v>186.35662758496164</c:v>
                </c:pt>
                <c:pt idx="6">
                  <c:v>183.8447813907801</c:v>
                </c:pt>
                <c:pt idx="7">
                  <c:v>148.17983064702094</c:v>
                </c:pt>
                <c:pt idx="8">
                  <c:v>139.5352862707341</c:v>
                </c:pt>
                <c:pt idx="9">
                  <c:v>112.3435323314884</c:v>
                </c:pt>
                <c:pt idx="10">
                  <c:v>141.13451135268679</c:v>
                </c:pt>
                <c:pt idx="11">
                  <c:v>132.26197168846738</c:v>
                </c:pt>
                <c:pt idx="12">
                  <c:v>115.15301411738528</c:v>
                </c:pt>
                <c:pt idx="13">
                  <c:v>130.39960463026318</c:v>
                </c:pt>
                <c:pt idx="14">
                  <c:v>135.4663023533858</c:v>
                </c:pt>
                <c:pt idx="15">
                  <c:v>109.0477870724917</c:v>
                </c:pt>
                <c:pt idx="16">
                  <c:v>112.86526322916325</c:v>
                </c:pt>
                <c:pt idx="17">
                  <c:v>180.22579215806354</c:v>
                </c:pt>
                <c:pt idx="18">
                  <c:v>139.00534625635646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DA6-440F-A5BE-932C0FCB4F10}"/>
            </c:ext>
          </c:extLst>
        </c:ser>
        <c:ser>
          <c:idx val="4"/>
          <c:order val="6"/>
          <c:tx>
            <c:strRef>
              <c:f>'Talnagögn | Numerical Data'!$D$167</c:f>
              <c:strCache>
                <c:ptCount val="1"/>
                <c:pt idx="0">
                  <c:v>Kælibúnaður (F-gös)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Data'!$H$167:$AG$167</c15:sqref>
                  </c15:fullRef>
                </c:ext>
              </c:extLst>
              <c:f>'Talnagögn | Numerical Data'!$H$167:$Z$167</c:f>
              <c:numCache>
                <c:formatCode>0</c:formatCode>
                <c:ptCount val="19"/>
                <c:pt idx="0">
                  <c:v>57.201241406144838</c:v>
                </c:pt>
                <c:pt idx="1">
                  <c:v>66.268728117954964</c:v>
                </c:pt>
                <c:pt idx="2">
                  <c:v>66.94139885551283</c:v>
                </c:pt>
                <c:pt idx="3">
                  <c:v>65.619674949677176</c:v>
                </c:pt>
                <c:pt idx="4">
                  <c:v>78.815684882158905</c:v>
                </c:pt>
                <c:pt idx="5">
                  <c:v>106.63787846935243</c:v>
                </c:pt>
                <c:pt idx="6">
                  <c:v>131.33347009246177</c:v>
                </c:pt>
                <c:pt idx="7">
                  <c:v>136.5156278242512</c:v>
                </c:pt>
                <c:pt idx="8">
                  <c:v>166.67301783528774</c:v>
                </c:pt>
                <c:pt idx="9">
                  <c:v>164.47973841133989</c:v>
                </c:pt>
                <c:pt idx="10">
                  <c:v>156.82957565208963</c:v>
                </c:pt>
                <c:pt idx="11">
                  <c:v>173.66618826618588</c:v>
                </c:pt>
                <c:pt idx="12">
                  <c:v>164.60973006017312</c:v>
                </c:pt>
                <c:pt idx="13">
                  <c:v>182.49465783600516</c:v>
                </c:pt>
                <c:pt idx="14">
                  <c:v>194.40775708209762</c:v>
                </c:pt>
                <c:pt idx="15">
                  <c:v>198.16685581224471</c:v>
                </c:pt>
                <c:pt idx="16">
                  <c:v>162.47594201837697</c:v>
                </c:pt>
                <c:pt idx="17">
                  <c:v>133.26429206158915</c:v>
                </c:pt>
                <c:pt idx="18">
                  <c:v>124.63478001256811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A6-440F-A5BE-932C0FCB4F10}"/>
            </c:ext>
          </c:extLst>
        </c:ser>
        <c:ser>
          <c:idx val="6"/>
          <c:order val="7"/>
          <c:tx>
            <c:strRef>
              <c:f>'Talnagögn | Numerical Data'!$D$169</c:f>
              <c:strCache>
                <c:ptCount val="1"/>
                <c:pt idx="0">
                  <c:v>Vélar og tæki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Data'!$H$157:$AG$157</c15:sqref>
                  </c15:fullRef>
                </c:ext>
              </c:extLst>
              <c:f>'Talnagögn | Numerical Data'!$H$157:$Z$157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Data'!$H$169:$AG$169</c15:sqref>
                  </c15:fullRef>
                </c:ext>
              </c:extLst>
              <c:f>'Talnagögn | Numerical Data'!$H$169:$Z$169</c:f>
              <c:numCache>
                <c:formatCode>0</c:formatCode>
                <c:ptCount val="19"/>
                <c:pt idx="0">
                  <c:v>236.89254361749528</c:v>
                </c:pt>
                <c:pt idx="1">
                  <c:v>214.30164332811569</c:v>
                </c:pt>
                <c:pt idx="2">
                  <c:v>215.83366248928385</c:v>
                </c:pt>
                <c:pt idx="3">
                  <c:v>208.96156893666625</c:v>
                </c:pt>
                <c:pt idx="4">
                  <c:v>145.57310735873384</c:v>
                </c:pt>
                <c:pt idx="5">
                  <c:v>116.66251837871671</c:v>
                </c:pt>
                <c:pt idx="6">
                  <c:v>106.724173287534</c:v>
                </c:pt>
                <c:pt idx="7">
                  <c:v>102.82225724651585</c:v>
                </c:pt>
                <c:pt idx="8">
                  <c:v>98.852644261966944</c:v>
                </c:pt>
                <c:pt idx="9">
                  <c:v>117.37447230447313</c:v>
                </c:pt>
                <c:pt idx="10">
                  <c:v>116.13287890779706</c:v>
                </c:pt>
                <c:pt idx="11">
                  <c:v>134.94854641811298</c:v>
                </c:pt>
                <c:pt idx="12">
                  <c:v>138.05064207733514</c:v>
                </c:pt>
                <c:pt idx="13">
                  <c:v>109.98053877254956</c:v>
                </c:pt>
                <c:pt idx="14">
                  <c:v>86.903419069836744</c:v>
                </c:pt>
                <c:pt idx="15">
                  <c:v>63.052941906921838</c:v>
                </c:pt>
                <c:pt idx="16">
                  <c:v>60.291972034396785</c:v>
                </c:pt>
                <c:pt idx="17">
                  <c:v>59.411699755651256</c:v>
                </c:pt>
                <c:pt idx="18">
                  <c:v>74.548194889896735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DA6-440F-A5BE-932C0FCB4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4840800"/>
        <c:axId val="1134837560"/>
      </c:line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Greenhouse Gas Emission from Road Transportation in Iceland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Data'!$E$160</c:f>
              <c:strCache>
                <c:ptCount val="1"/>
                <c:pt idx="0">
                  <c:v>Cars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Data'!$H$157:$AI$157</c15:sqref>
                  </c15:fullRef>
                </c:ext>
              </c:extLst>
              <c:f>('Talnagögn | Numerical Data'!$H$157:$Z$157,'Talnagögn | Numerical Data'!$AI$157)</c:f>
              <c:numCache>
                <c:formatCode>0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Data'!$H$160:$AH$160</c15:sqref>
                  </c15:fullRef>
                </c:ext>
              </c:extLst>
              <c:f>'Talnagögn | Numerical Data'!$H$160:$Z$160</c:f>
              <c:numCache>
                <c:formatCode>0</c:formatCode>
                <c:ptCount val="19"/>
                <c:pt idx="0">
                  <c:v>576.84508928023104</c:v>
                </c:pt>
                <c:pt idx="1">
                  <c:v>586.6833821751211</c:v>
                </c:pt>
                <c:pt idx="2">
                  <c:v>597.22032675328001</c:v>
                </c:pt>
                <c:pt idx="3">
                  <c:v>586.56601648134188</c:v>
                </c:pt>
                <c:pt idx="4">
                  <c:v>576.14011336189321</c:v>
                </c:pt>
                <c:pt idx="5">
                  <c:v>577.05310235979266</c:v>
                </c:pt>
                <c:pt idx="6">
                  <c:v>579.99808434302997</c:v>
                </c:pt>
                <c:pt idx="7">
                  <c:v>562.3419798403479</c:v>
                </c:pt>
                <c:pt idx="8">
                  <c:v>555.69765600598805</c:v>
                </c:pt>
                <c:pt idx="9">
                  <c:v>531.33308400476358</c:v>
                </c:pt>
                <c:pt idx="10">
                  <c:v>527.29405723494801</c:v>
                </c:pt>
                <c:pt idx="11">
                  <c:v>587.58042620927017</c:v>
                </c:pt>
                <c:pt idx="12">
                  <c:v>660.50392947211412</c:v>
                </c:pt>
                <c:pt idx="13">
                  <c:v>700.35591764291371</c:v>
                </c:pt>
                <c:pt idx="14">
                  <c:v>652.41018017059184</c:v>
                </c:pt>
                <c:pt idx="15">
                  <c:v>558.72020821336594</c:v>
                </c:pt>
                <c:pt idx="16">
                  <c:v>544.1476202651794</c:v>
                </c:pt>
                <c:pt idx="17">
                  <c:v>577.83640958245837</c:v>
                </c:pt>
                <c:pt idx="18">
                  <c:v>567.63355826400584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26-4E6B-8FE2-FB43C2E90CDE}"/>
            </c:ext>
          </c:extLst>
        </c:ser>
        <c:ser>
          <c:idx val="1"/>
          <c:order val="1"/>
          <c:tx>
            <c:strRef>
              <c:f>'Talnagögn | Numerical Data'!$E$161</c:f>
              <c:strCache>
                <c:ptCount val="1"/>
                <c:pt idx="0">
                  <c:v>Light Duty Trucks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Data'!$H$157:$AI$157</c15:sqref>
                  </c15:fullRef>
                </c:ext>
              </c:extLst>
              <c:f>('Talnagögn | Numerical Data'!$H$157:$Z$157,'Talnagögn | Numerical Data'!$AI$157)</c:f>
              <c:numCache>
                <c:formatCode>0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Data'!$H$161:$AH$161</c15:sqref>
                  </c15:fullRef>
                </c:ext>
              </c:extLst>
              <c:f>'Talnagögn | Numerical Data'!$H$161:$Z$161</c:f>
              <c:numCache>
                <c:formatCode>0</c:formatCode>
                <c:ptCount val="19"/>
                <c:pt idx="0">
                  <c:v>52.803509626746802</c:v>
                </c:pt>
                <c:pt idx="1">
                  <c:v>85.629836102705809</c:v>
                </c:pt>
                <c:pt idx="2">
                  <c:v>99.871589192607686</c:v>
                </c:pt>
                <c:pt idx="3">
                  <c:v>99.742174865218416</c:v>
                </c:pt>
                <c:pt idx="4">
                  <c:v>88.542475788184859</c:v>
                </c:pt>
                <c:pt idx="5">
                  <c:v>93.924477387415664</c:v>
                </c:pt>
                <c:pt idx="6">
                  <c:v>99.817294019648216</c:v>
                </c:pt>
                <c:pt idx="7">
                  <c:v>96.74434483271969</c:v>
                </c:pt>
                <c:pt idx="8">
                  <c:v>92.760856330681975</c:v>
                </c:pt>
                <c:pt idx="9">
                  <c:v>80.711039441009433</c:v>
                </c:pt>
                <c:pt idx="10">
                  <c:v>74.793369888348423</c:v>
                </c:pt>
                <c:pt idx="11">
                  <c:v>87.558874920030377</c:v>
                </c:pt>
                <c:pt idx="12">
                  <c:v>84.02749226703726</c:v>
                </c:pt>
                <c:pt idx="13">
                  <c:v>72.198198386582916</c:v>
                </c:pt>
                <c:pt idx="14">
                  <c:v>88.483380341867004</c:v>
                </c:pt>
                <c:pt idx="15">
                  <c:v>87.093305084858926</c:v>
                </c:pt>
                <c:pt idx="16">
                  <c:v>93.77517026092174</c:v>
                </c:pt>
                <c:pt idx="17">
                  <c:v>102.1106810956137</c:v>
                </c:pt>
                <c:pt idx="18">
                  <c:v>102.71776930021434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26-4E6B-8FE2-FB43C2E90CDE}"/>
            </c:ext>
          </c:extLst>
        </c:ser>
        <c:ser>
          <c:idx val="2"/>
          <c:order val="2"/>
          <c:tx>
            <c:strRef>
              <c:f>'Talnagögn | Numerical Data'!$E$162</c:f>
              <c:strCache>
                <c:ptCount val="1"/>
                <c:pt idx="0">
                  <c:v>Heavy Duty Trucks and Buses 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Data'!$H$157:$AI$157</c15:sqref>
                  </c15:fullRef>
                </c:ext>
              </c:extLst>
              <c:f>('Talnagögn | Numerical Data'!$H$157:$Z$157,'Talnagögn | Numerical Data'!$AI$157)</c:f>
              <c:numCache>
                <c:formatCode>0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Data'!$H$162:$AH$162</c15:sqref>
                  </c15:fullRef>
                </c:ext>
              </c:extLst>
              <c:f>'Talnagögn | Numerical Data'!$H$162:$Z$162</c:f>
              <c:numCache>
                <c:formatCode>0</c:formatCode>
                <c:ptCount val="19"/>
                <c:pt idx="0">
                  <c:v>141.86122938500509</c:v>
                </c:pt>
                <c:pt idx="1">
                  <c:v>205.32691883584215</c:v>
                </c:pt>
                <c:pt idx="2">
                  <c:v>210.3098303573635</c:v>
                </c:pt>
                <c:pt idx="3">
                  <c:v>166.13945782123002</c:v>
                </c:pt>
                <c:pt idx="4">
                  <c:v>188.02147489264979</c:v>
                </c:pt>
                <c:pt idx="5">
                  <c:v>134.1016160935842</c:v>
                </c:pt>
                <c:pt idx="6">
                  <c:v>106.97668896142862</c:v>
                </c:pt>
                <c:pt idx="7">
                  <c:v>122.00927866632033</c:v>
                </c:pt>
                <c:pt idx="8">
                  <c:v>147.19626949523493</c:v>
                </c:pt>
                <c:pt idx="9">
                  <c:v>182.67685797144011</c:v>
                </c:pt>
                <c:pt idx="10">
                  <c:v>215.01428393220237</c:v>
                </c:pt>
                <c:pt idx="11">
                  <c:v>216.50327374773866</c:v>
                </c:pt>
                <c:pt idx="12">
                  <c:v>202.36914593579579</c:v>
                </c:pt>
                <c:pt idx="13">
                  <c:v>196.26779201749869</c:v>
                </c:pt>
                <c:pt idx="14">
                  <c:v>214.0789294795716</c:v>
                </c:pt>
                <c:pt idx="15">
                  <c:v>183.43286589852292</c:v>
                </c:pt>
                <c:pt idx="16">
                  <c:v>220.46661772450273</c:v>
                </c:pt>
                <c:pt idx="17">
                  <c:v>244.34774127764283</c:v>
                </c:pt>
                <c:pt idx="18">
                  <c:v>249.17997154454216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26-4E6B-8FE2-FB43C2E90CDE}"/>
            </c:ext>
          </c:extLst>
        </c:ser>
        <c:ser>
          <c:idx val="3"/>
          <c:order val="3"/>
          <c:tx>
            <c:strRef>
              <c:f>'Talnagögn | Numerical Data'!$E$163</c:f>
              <c:strCache>
                <c:ptCount val="1"/>
                <c:pt idx="0">
                  <c:v>Motorcycles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Data'!$H$157:$AI$157</c15:sqref>
                  </c15:fullRef>
                </c:ext>
              </c:extLst>
              <c:f>('Talnagögn | Numerical Data'!$H$157:$Z$157,'Talnagögn | Numerical Data'!$AI$157)</c:f>
              <c:numCache>
                <c:formatCode>0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Data'!$H$163:$AH$163</c15:sqref>
                  </c15:fullRef>
                </c:ext>
              </c:extLst>
              <c:f>'Talnagögn | Numerical Data'!$H$163:$Z$163</c:f>
              <c:numCache>
                <c:formatCode>0</c:formatCode>
                <c:ptCount val="19"/>
                <c:pt idx="0">
                  <c:v>3.4476427207896054</c:v>
                </c:pt>
                <c:pt idx="1">
                  <c:v>5.778255502577478</c:v>
                </c:pt>
                <c:pt idx="2">
                  <c:v>7.527154675274903</c:v>
                </c:pt>
                <c:pt idx="3">
                  <c:v>8.7515343995475661</c:v>
                </c:pt>
                <c:pt idx="4">
                  <c:v>9.2932938989919904</c:v>
                </c:pt>
                <c:pt idx="5">
                  <c:v>9.3957057114997156</c:v>
                </c:pt>
                <c:pt idx="6">
                  <c:v>9.2956910443761824</c:v>
                </c:pt>
                <c:pt idx="7">
                  <c:v>9.4848850925101171</c:v>
                </c:pt>
                <c:pt idx="8">
                  <c:v>9.3996559639455981</c:v>
                </c:pt>
                <c:pt idx="9">
                  <c:v>9.4506858604981101</c:v>
                </c:pt>
                <c:pt idx="10">
                  <c:v>9.6564453793222693</c:v>
                </c:pt>
                <c:pt idx="11">
                  <c:v>10.222133973958453</c:v>
                </c:pt>
                <c:pt idx="12">
                  <c:v>4.6031558386938558</c:v>
                </c:pt>
                <c:pt idx="13">
                  <c:v>8.1838836137974837</c:v>
                </c:pt>
                <c:pt idx="14">
                  <c:v>1.6753718155178188</c:v>
                </c:pt>
                <c:pt idx="15">
                  <c:v>1.2864782466505322</c:v>
                </c:pt>
                <c:pt idx="16">
                  <c:v>1.1366058047432801</c:v>
                </c:pt>
                <c:pt idx="17">
                  <c:v>1.2362683096228808</c:v>
                </c:pt>
                <c:pt idx="18">
                  <c:v>1.2630213675868289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26-4E6B-8FE2-FB43C2E90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1112760"/>
        <c:axId val="781115640"/>
      </c:lineChart>
      <c:catAx>
        <c:axId val="7811127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115640"/>
        <c:crosses val="autoZero"/>
        <c:auto val="1"/>
        <c:lblAlgn val="ctr"/>
        <c:lblOffset val="100"/>
        <c:noMultiLvlLbl val="0"/>
      </c:catAx>
      <c:valAx>
        <c:axId val="781115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112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á Íslandi</a:t>
            </a:r>
          </a:p>
          <a:p>
            <a:pPr>
              <a:defRPr/>
            </a:pPr>
            <a:r>
              <a:rPr lang="en-US" sz="1400" b="0" i="0" u="none" strike="noStrike" kern="1200" spc="0" baseline="0">
                <a:solidFill>
                  <a:sysClr val="windowText" lastClr="000000"/>
                </a:solidFill>
              </a:rPr>
              <a:t>eftir skuldbindingum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'Talnagögn | Numerical Data'!$D$139</c:f>
              <c:strCache>
                <c:ptCount val="1"/>
                <c:pt idx="0">
                  <c:v>Landnotkun (LULUCF)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Data'!$H$134:$AG$134</c15:sqref>
                  </c15:fullRef>
                </c:ext>
              </c:extLst>
              <c:f>'Talnagögn | Numerical Data'!$H$134:$Z$134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Data'!$H$139:$AG$139</c15:sqref>
                  </c15:fullRef>
                </c:ext>
              </c:extLst>
              <c:f>'Talnagögn | Numerical Data'!$H$139:$Z$139</c:f>
              <c:numCache>
                <c:formatCode>0</c:formatCode>
                <c:ptCount val="19"/>
                <c:pt idx="0">
                  <c:v>7745.9762440253562</c:v>
                </c:pt>
                <c:pt idx="1">
                  <c:v>7798.5372127211649</c:v>
                </c:pt>
                <c:pt idx="2">
                  <c:v>7700.2747971120243</c:v>
                </c:pt>
                <c:pt idx="3">
                  <c:v>7741.9116195473371</c:v>
                </c:pt>
                <c:pt idx="4">
                  <c:v>7785.7601698198168</c:v>
                </c:pt>
                <c:pt idx="5">
                  <c:v>7767.3487540486158</c:v>
                </c:pt>
                <c:pt idx="6">
                  <c:v>7747.2625234575435</c:v>
                </c:pt>
                <c:pt idx="7">
                  <c:v>7753.2772980530008</c:v>
                </c:pt>
                <c:pt idx="8">
                  <c:v>7753.7915214423783</c:v>
                </c:pt>
                <c:pt idx="9">
                  <c:v>7748.0129203167553</c:v>
                </c:pt>
                <c:pt idx="10">
                  <c:v>7739.2159532055402</c:v>
                </c:pt>
                <c:pt idx="11">
                  <c:v>7720.3272937839329</c:v>
                </c:pt>
                <c:pt idx="12">
                  <c:v>7693.1265864653978</c:v>
                </c:pt>
                <c:pt idx="13">
                  <c:v>7680.251944371128</c:v>
                </c:pt>
                <c:pt idx="14">
                  <c:v>7693.3661036372523</c:v>
                </c:pt>
                <c:pt idx="15">
                  <c:v>7701.6977654804423</c:v>
                </c:pt>
                <c:pt idx="16">
                  <c:v>7699.0368574365402</c:v>
                </c:pt>
                <c:pt idx="17">
                  <c:v>7757.0261112450144</c:v>
                </c:pt>
                <c:pt idx="18">
                  <c:v>7742.5872946031541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15-49F9-BF6D-E0B21A71F019}"/>
            </c:ext>
          </c:extLst>
        </c:ser>
        <c:ser>
          <c:idx val="2"/>
          <c:order val="1"/>
          <c:tx>
            <c:strRef>
              <c:f>'Talnagögn | Numerical Data'!$D$138</c:f>
              <c:strCache>
                <c:ptCount val="1"/>
                <c:pt idx="0">
                  <c:v>Samfélagslosun</c:v>
                </c:pt>
              </c:strCache>
            </c:strRef>
          </c:tx>
          <c:spPr>
            <a:ln w="28575" cap="rnd">
              <a:solidFill>
                <a:srgbClr val="23A5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Data'!$H$134:$AG$134</c15:sqref>
                  </c15:fullRef>
                </c:ext>
              </c:extLst>
              <c:f>'Talnagögn | Numerical Data'!$H$134:$Z$134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Data'!$H$138:$AG$138</c15:sqref>
                  </c15:fullRef>
                </c:ext>
              </c:extLst>
              <c:f>'Talnagögn | Numerical Data'!$H$138:$Z$138</c:f>
              <c:numCache>
                <c:formatCode>0</c:formatCode>
                <c:ptCount val="19"/>
                <c:pt idx="0">
                  <c:v>3139.1862663707016</c:v>
                </c:pt>
                <c:pt idx="1">
                  <c:v>3273.5774189213917</c:v>
                </c:pt>
                <c:pt idx="2">
                  <c:v>3444.457523711184</c:v>
                </c:pt>
                <c:pt idx="3">
                  <c:v>3305.2402069777299</c:v>
                </c:pt>
                <c:pt idx="4">
                  <c:v>3173.8460289170021</c:v>
                </c:pt>
                <c:pt idx="5">
                  <c:v>3059.4756016355341</c:v>
                </c:pt>
                <c:pt idx="6">
                  <c:v>2949.3094029802983</c:v>
                </c:pt>
                <c:pt idx="7">
                  <c:v>2865.4859504804854</c:v>
                </c:pt>
                <c:pt idx="8">
                  <c:v>2853.1407562653476</c:v>
                </c:pt>
                <c:pt idx="9">
                  <c:v>2882.6671677987706</c:v>
                </c:pt>
                <c:pt idx="10">
                  <c:v>2907.754049708381</c:v>
                </c:pt>
                <c:pt idx="11">
                  <c:v>2887.5890284349084</c:v>
                </c:pt>
                <c:pt idx="12">
                  <c:v>2920.3373607991311</c:v>
                </c:pt>
                <c:pt idx="13">
                  <c:v>2954.1474830740863</c:v>
                </c:pt>
                <c:pt idx="14">
                  <c:v>2864.7395047677983</c:v>
                </c:pt>
                <c:pt idx="15">
                  <c:v>2721.232081996247</c:v>
                </c:pt>
                <c:pt idx="16">
                  <c:v>2761.4658977222657</c:v>
                </c:pt>
                <c:pt idx="17">
                  <c:v>2763.8242228899271</c:v>
                </c:pt>
                <c:pt idx="18">
                  <c:v>2686.6235436287398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15-49F9-BF6D-E0B21A71F019}"/>
            </c:ext>
          </c:extLst>
        </c:ser>
        <c:ser>
          <c:idx val="0"/>
          <c:order val="2"/>
          <c:tx>
            <c:strRef>
              <c:f>'Talnagögn | Numerical Data'!$D$136</c:f>
              <c:strCache>
                <c:ptCount val="1"/>
                <c:pt idx="0">
                  <c:v>ETS staðbundinn iðnaður</c:v>
                </c:pt>
              </c:strCache>
            </c:strRef>
          </c:tx>
          <c:spPr>
            <a:ln w="28575" cap="rnd">
              <a:solidFill>
                <a:srgbClr val="C9689E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Data'!$H$134:$AG$134</c15:sqref>
                  </c15:fullRef>
                </c:ext>
              </c:extLst>
              <c:f>'Talnagögn | Numerical Data'!$H$134:$Z$134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Data'!$H$136:$AG$136</c15:sqref>
                  </c15:fullRef>
                </c:ext>
              </c:extLst>
              <c:f>'Talnagögn | Numerical Data'!$H$136:$Z$136</c:f>
              <c:numCache>
                <c:formatCode>0</c:formatCode>
                <c:ptCount val="19"/>
                <c:pt idx="0">
                  <c:v>852.8829310927872</c:v>
                </c:pt>
                <c:pt idx="1">
                  <c:v>1273.7572023640969</c:v>
                </c:pt>
                <c:pt idx="2">
                  <c:v>1414.5983388630546</c:v>
                </c:pt>
                <c:pt idx="3">
                  <c:v>1931.1151277677468</c:v>
                </c:pt>
                <c:pt idx="4">
                  <c:v>1764.1449942061058</c:v>
                </c:pt>
                <c:pt idx="5">
                  <c:v>1783.4334517036384</c:v>
                </c:pt>
                <c:pt idx="6">
                  <c:v>1680.8912393316</c:v>
                </c:pt>
                <c:pt idx="7">
                  <c:v>1754.8609910767771</c:v>
                </c:pt>
                <c:pt idx="8">
                  <c:v>1771.0008677179781</c:v>
                </c:pt>
                <c:pt idx="9">
                  <c:v>1744.9715736278213</c:v>
                </c:pt>
                <c:pt idx="10">
                  <c:v>1801.5981907139039</c:v>
                </c:pt>
                <c:pt idx="11">
                  <c:v>1771.6683497563383</c:v>
                </c:pt>
                <c:pt idx="12">
                  <c:v>1824.7934949065466</c:v>
                </c:pt>
                <c:pt idx="13">
                  <c:v>1846.9543490538745</c:v>
                </c:pt>
                <c:pt idx="14">
                  <c:v>1802.8861236605896</c:v>
                </c:pt>
                <c:pt idx="15">
                  <c:v>1770.3866457865277</c:v>
                </c:pt>
                <c:pt idx="16">
                  <c:v>1843.5880000000002</c:v>
                </c:pt>
                <c:pt idx="17">
                  <c:v>1875.076</c:v>
                </c:pt>
                <c:pt idx="18">
                  <c:v>1812.53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5-49F9-BF6D-E0B21A71F019}"/>
            </c:ext>
          </c:extLst>
        </c:ser>
        <c:ser>
          <c:idx val="1"/>
          <c:order val="3"/>
          <c:tx>
            <c:strRef>
              <c:f>'Talnagögn | Numerical Data'!$D$137</c:f>
              <c:strCache>
                <c:ptCount val="1"/>
                <c:pt idx="0">
                  <c:v>Innanlandsflug (CO₂)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Data'!$H$134:$AG$134</c15:sqref>
                  </c15:fullRef>
                </c:ext>
              </c:extLst>
              <c:f>'Talnagögn | Numerical Data'!$H$134:$Z$134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Data'!$H$137:$AG$137</c15:sqref>
                  </c15:fullRef>
                </c:ext>
              </c:extLst>
              <c:f>'Talnagögn | Numerical Data'!$H$137:$Z$137</c:f>
              <c:numCache>
                <c:formatCode>0</c:formatCode>
                <c:ptCount val="19"/>
                <c:pt idx="0">
                  <c:v>26.007138153333333</c:v>
                </c:pt>
                <c:pt idx="1">
                  <c:v>28.138312839999998</c:v>
                </c:pt>
                <c:pt idx="2">
                  <c:v>22.051151063333332</c:v>
                </c:pt>
                <c:pt idx="3">
                  <c:v>26.235003593333332</c:v>
                </c:pt>
                <c:pt idx="4">
                  <c:v>21.786911006666664</c:v>
                </c:pt>
                <c:pt idx="5">
                  <c:v>21.137412779999998</c:v>
                </c:pt>
                <c:pt idx="6">
                  <c:v>20.279152960000001</c:v>
                </c:pt>
                <c:pt idx="7">
                  <c:v>20.86468747</c:v>
                </c:pt>
                <c:pt idx="8">
                  <c:v>19.615938723333336</c:v>
                </c:pt>
                <c:pt idx="9">
                  <c:v>19.549418533333334</c:v>
                </c:pt>
                <c:pt idx="10">
                  <c:v>20.441658636666666</c:v>
                </c:pt>
                <c:pt idx="11">
                  <c:v>22.574404196666666</c:v>
                </c:pt>
                <c:pt idx="12">
                  <c:v>22.95845761</c:v>
                </c:pt>
                <c:pt idx="13">
                  <c:v>24.583191306666667</c:v>
                </c:pt>
                <c:pt idx="14">
                  <c:v>27.755915457878668</c:v>
                </c:pt>
                <c:pt idx="15">
                  <c:v>13.1457037426</c:v>
                </c:pt>
                <c:pt idx="16">
                  <c:v>20.735413380000001</c:v>
                </c:pt>
                <c:pt idx="17">
                  <c:v>24.085325513333334</c:v>
                </c:pt>
                <c:pt idx="18">
                  <c:v>22.340912733333333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5-49F9-BF6D-E0B21A71F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7569024"/>
        <c:axId val="1007573344"/>
      </c:lineChart>
      <c:catAx>
        <c:axId val="10075690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73344"/>
        <c:crosses val="autoZero"/>
        <c:auto val="1"/>
        <c:lblAlgn val="ctr"/>
        <c:lblOffset val="100"/>
        <c:noMultiLvlLbl val="0"/>
      </c:catAx>
      <c:valAx>
        <c:axId val="100757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6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frá landnotkun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Data'!$D$187</c:f>
              <c:strCache>
                <c:ptCount val="1"/>
                <c:pt idx="0">
                  <c:v>Skógar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Data'!$H$185:$AG$185</c15:sqref>
                  </c15:fullRef>
                </c:ext>
              </c:extLst>
              <c:f>'Talnagögn | Numerical Data'!$H$185:$Z$185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Data'!$H$187:$AG$187</c15:sqref>
                  </c15:fullRef>
                </c:ext>
              </c:extLst>
              <c:f>'Talnagögn | Numerical Data'!$H$187:$Z$187</c:f>
              <c:numCache>
                <c:formatCode>0</c:formatCode>
                <c:ptCount val="19"/>
                <c:pt idx="0">
                  <c:v>-140.43493512677301</c:v>
                </c:pt>
                <c:pt idx="1">
                  <c:v>-147.04711815079548</c:v>
                </c:pt>
                <c:pt idx="2">
                  <c:v>-264.70538743421685</c:v>
                </c:pt>
                <c:pt idx="3">
                  <c:v>-268.4834503660727</c:v>
                </c:pt>
                <c:pt idx="4">
                  <c:v>-281.24079191955349</c:v>
                </c:pt>
                <c:pt idx="5">
                  <c:v>-304.0300090648667</c:v>
                </c:pt>
                <c:pt idx="6">
                  <c:v>-331.19914807645483</c:v>
                </c:pt>
                <c:pt idx="7">
                  <c:v>-342.18526714716756</c:v>
                </c:pt>
                <c:pt idx="8">
                  <c:v>-359.89311935679069</c:v>
                </c:pt>
                <c:pt idx="9">
                  <c:v>-383.37873811819355</c:v>
                </c:pt>
                <c:pt idx="10">
                  <c:v>-408.37654035777763</c:v>
                </c:pt>
                <c:pt idx="11">
                  <c:v>-432.4409672710633</c:v>
                </c:pt>
                <c:pt idx="12">
                  <c:v>-470.3433401124887</c:v>
                </c:pt>
                <c:pt idx="13">
                  <c:v>-499.64259367922585</c:v>
                </c:pt>
                <c:pt idx="14">
                  <c:v>-501.14654964259813</c:v>
                </c:pt>
                <c:pt idx="15">
                  <c:v>-504.66601615086648</c:v>
                </c:pt>
                <c:pt idx="16">
                  <c:v>-505.08568940472725</c:v>
                </c:pt>
                <c:pt idx="17">
                  <c:v>-505.44650890364835</c:v>
                </c:pt>
                <c:pt idx="18">
                  <c:v>-507.88374774687588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5-42E8-96A2-DD11F7D77F63}"/>
            </c:ext>
          </c:extLst>
        </c:ser>
        <c:ser>
          <c:idx val="4"/>
          <c:order val="1"/>
          <c:tx>
            <c:strRef>
              <c:f>'Talnagögn | Numerical Data'!$D$188</c:f>
              <c:strCache>
                <c:ptCount val="1"/>
                <c:pt idx="0">
                  <c:v>Ræktað land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Data'!$H$185:$AG$185</c15:sqref>
                  </c15:fullRef>
                </c:ext>
              </c:extLst>
              <c:f>'Talnagögn | Numerical Data'!$H$185:$Z$185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Data'!$H$188:$AG$188</c15:sqref>
                  </c15:fullRef>
                </c:ext>
              </c:extLst>
              <c:f>'Talnagögn | Numerical Data'!$H$188:$Z$188</c:f>
              <c:numCache>
                <c:formatCode>0</c:formatCode>
                <c:ptCount val="19"/>
                <c:pt idx="0">
                  <c:v>1208.3947690731713</c:v>
                </c:pt>
                <c:pt idx="1">
                  <c:v>1210.4524804476725</c:v>
                </c:pt>
                <c:pt idx="2">
                  <c:v>1212.6005150841872</c:v>
                </c:pt>
                <c:pt idx="3">
                  <c:v>1214.8710182421546</c:v>
                </c:pt>
                <c:pt idx="4">
                  <c:v>1267.7549687539338</c:v>
                </c:pt>
                <c:pt idx="5">
                  <c:v>1280.8351508251508</c:v>
                </c:pt>
                <c:pt idx="6">
                  <c:v>1293.9090162133464</c:v>
                </c:pt>
                <c:pt idx="7">
                  <c:v>1306.9766631142954</c:v>
                </c:pt>
                <c:pt idx="8">
                  <c:v>1320.0381874516931</c:v>
                </c:pt>
                <c:pt idx="9">
                  <c:v>1333.0936829466984</c:v>
                </c:pt>
                <c:pt idx="10">
                  <c:v>1346.2489511848655</c:v>
                </c:pt>
                <c:pt idx="11">
                  <c:v>1358.9731850138696</c:v>
                </c:pt>
                <c:pt idx="12">
                  <c:v>1372.2256409563267</c:v>
                </c:pt>
                <c:pt idx="13">
                  <c:v>1385.2571775152815</c:v>
                </c:pt>
                <c:pt idx="14">
                  <c:v>1398.2838620734381</c:v>
                </c:pt>
                <c:pt idx="15">
                  <c:v>1411.3501918010229</c:v>
                </c:pt>
                <c:pt idx="16">
                  <c:v>1424.3207836588861</c:v>
                </c:pt>
                <c:pt idx="17">
                  <c:v>1437.3311790413859</c:v>
                </c:pt>
                <c:pt idx="18">
                  <c:v>1450.3522866583978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95-42E8-96A2-DD11F7D77F63}"/>
            </c:ext>
          </c:extLst>
        </c:ser>
        <c:ser>
          <c:idx val="5"/>
          <c:order val="2"/>
          <c:tx>
            <c:strRef>
              <c:f>'Talnagögn | Numerical Data'!$D$189</c:f>
              <c:strCache>
                <c:ptCount val="1"/>
                <c:pt idx="0">
                  <c:v>Mólendi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Data'!$H$185:$AG$185</c15:sqref>
                  </c15:fullRef>
                </c:ext>
              </c:extLst>
              <c:f>'Talnagögn | Numerical Data'!$H$185:$Z$185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Data'!$H$189:$AG$189</c15:sqref>
                  </c15:fullRef>
                </c:ext>
              </c:extLst>
              <c:f>'Talnagögn | Numerical Data'!$H$189:$Z$189</c:f>
              <c:numCache>
                <c:formatCode>0</c:formatCode>
                <c:ptCount val="19"/>
                <c:pt idx="0">
                  <c:v>5810.9504489010933</c:v>
                </c:pt>
                <c:pt idx="1">
                  <c:v>5866.9928323330005</c:v>
                </c:pt>
                <c:pt idx="2">
                  <c:v>5889.5290257778151</c:v>
                </c:pt>
                <c:pt idx="3">
                  <c:v>5935.9917003524533</c:v>
                </c:pt>
                <c:pt idx="4">
                  <c:v>5942.4071118608981</c:v>
                </c:pt>
                <c:pt idx="5">
                  <c:v>5943.3343647697238</c:v>
                </c:pt>
                <c:pt idx="6">
                  <c:v>5944.1474813223313</c:v>
                </c:pt>
                <c:pt idx="7">
                  <c:v>5949.3586818837239</c:v>
                </c:pt>
                <c:pt idx="8">
                  <c:v>5955.7511189571142</c:v>
                </c:pt>
                <c:pt idx="9">
                  <c:v>5961.5143024292238</c:v>
                </c:pt>
                <c:pt idx="10">
                  <c:v>5965.6493359904243</c:v>
                </c:pt>
                <c:pt idx="11">
                  <c:v>5960.945596730222</c:v>
                </c:pt>
                <c:pt idx="12">
                  <c:v>5959.5827143425422</c:v>
                </c:pt>
                <c:pt idx="13">
                  <c:v>5964.2998888284837</c:v>
                </c:pt>
                <c:pt idx="14">
                  <c:v>5966.6713720220332</c:v>
                </c:pt>
                <c:pt idx="15">
                  <c:v>5968.2264825867896</c:v>
                </c:pt>
                <c:pt idx="16">
                  <c:v>5964.3119753651436</c:v>
                </c:pt>
                <c:pt idx="17">
                  <c:v>5971.2075032824032</c:v>
                </c:pt>
                <c:pt idx="18">
                  <c:v>5973.5384306449669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95-42E8-96A2-DD11F7D77F63}"/>
            </c:ext>
          </c:extLst>
        </c:ser>
        <c:ser>
          <c:idx val="6"/>
          <c:order val="3"/>
          <c:tx>
            <c:strRef>
              <c:f>'Talnagögn | Numerical Data'!$D$190</c:f>
              <c:strCache>
                <c:ptCount val="1"/>
                <c:pt idx="0">
                  <c:v>Votlendi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Data'!$H$185:$AG$185</c15:sqref>
                  </c15:fullRef>
                </c:ext>
              </c:extLst>
              <c:f>'Talnagögn | Numerical Data'!$H$185:$Z$185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Data'!$H$190:$AG$190</c15:sqref>
                  </c15:fullRef>
                </c:ext>
              </c:extLst>
              <c:f>'Talnagögn | Numerical Data'!$H$190:$Z$190</c:f>
              <c:numCache>
                <c:formatCode>0</c:formatCode>
                <c:ptCount val="19"/>
                <c:pt idx="0">
                  <c:v>849.68383523339116</c:v>
                </c:pt>
                <c:pt idx="1">
                  <c:v>849.97758836050184</c:v>
                </c:pt>
                <c:pt idx="2">
                  <c:v>845.43894933978629</c:v>
                </c:pt>
                <c:pt idx="3">
                  <c:v>841.99300184918093</c:v>
                </c:pt>
                <c:pt idx="4">
                  <c:v>839.31760063074239</c:v>
                </c:pt>
                <c:pt idx="5">
                  <c:v>838.12914520709853</c:v>
                </c:pt>
                <c:pt idx="6">
                  <c:v>831.33985660532289</c:v>
                </c:pt>
                <c:pt idx="7">
                  <c:v>830.05977242594668</c:v>
                </c:pt>
                <c:pt idx="8">
                  <c:v>828.82289557990293</c:v>
                </c:pt>
                <c:pt idx="9">
                  <c:v>827.77128146000723</c:v>
                </c:pt>
                <c:pt idx="10">
                  <c:v>826.56496664509802</c:v>
                </c:pt>
                <c:pt idx="11">
                  <c:v>823.79420476147243</c:v>
                </c:pt>
                <c:pt idx="12">
                  <c:v>822.60847182741486</c:v>
                </c:pt>
                <c:pt idx="13">
                  <c:v>821.22550667654332</c:v>
                </c:pt>
                <c:pt idx="14">
                  <c:v>820.39341763050015</c:v>
                </c:pt>
                <c:pt idx="15">
                  <c:v>812.89315873596775</c:v>
                </c:pt>
                <c:pt idx="16">
                  <c:v>811.62043352251612</c:v>
                </c:pt>
                <c:pt idx="17">
                  <c:v>845.18894352076757</c:v>
                </c:pt>
                <c:pt idx="18">
                  <c:v>817.65731654517595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95-42E8-96A2-DD11F7D77F63}"/>
            </c:ext>
          </c:extLst>
        </c:ser>
        <c:ser>
          <c:idx val="0"/>
          <c:order val="4"/>
          <c:tx>
            <c:strRef>
              <c:f>'Talnagögn | Numerical Data'!$D$191</c:f>
              <c:strCache>
                <c:ptCount val="1"/>
                <c:pt idx="0">
                  <c:v>Annað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Data'!$H$185:$AG$185</c15:sqref>
                  </c15:fullRef>
                </c:ext>
              </c:extLst>
              <c:f>'Talnagögn | Numerical Data'!$H$185:$Z$185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Data'!$H$191:$AG$191</c15:sqref>
                  </c15:fullRef>
                </c:ext>
              </c:extLst>
              <c:f>'Talnagögn | Numerical Data'!$H$191:$Z$191</c:f>
              <c:numCache>
                <c:formatCode>0</c:formatCode>
                <c:ptCount val="19"/>
                <c:pt idx="0">
                  <c:v>17.382125944473955</c:v>
                </c:pt>
                <c:pt idx="1">
                  <c:v>18.16142973078604</c:v>
                </c:pt>
                <c:pt idx="2">
                  <c:v>17.411694344452371</c:v>
                </c:pt>
                <c:pt idx="3">
                  <c:v>17.539349469620902</c:v>
                </c:pt>
                <c:pt idx="4">
                  <c:v>17.521280493796439</c:v>
                </c:pt>
                <c:pt idx="5">
                  <c:v>9.0801023115100179</c:v>
                </c:pt>
                <c:pt idx="6">
                  <c:v>9.0653173929977129</c:v>
                </c:pt>
                <c:pt idx="7">
                  <c:v>9.0674477762022434</c:v>
                </c:pt>
                <c:pt idx="8">
                  <c:v>9.0724388104590616</c:v>
                </c:pt>
                <c:pt idx="9">
                  <c:v>9.0123915990197929</c:v>
                </c:pt>
                <c:pt idx="10">
                  <c:v>9.1292397429297125</c:v>
                </c:pt>
                <c:pt idx="11">
                  <c:v>9.0552745494323972</c:v>
                </c:pt>
                <c:pt idx="12">
                  <c:v>9.0530994516020655</c:v>
                </c:pt>
                <c:pt idx="13">
                  <c:v>9.1119650300461217</c:v>
                </c:pt>
                <c:pt idx="14">
                  <c:v>9.1640015538787338</c:v>
                </c:pt>
                <c:pt idx="15">
                  <c:v>13.893948507528876</c:v>
                </c:pt>
                <c:pt idx="16">
                  <c:v>3.8693542947221431</c:v>
                </c:pt>
                <c:pt idx="17">
                  <c:v>8.7449943041056031</c:v>
                </c:pt>
                <c:pt idx="18">
                  <c:v>8.9230085014896758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95-42E8-96A2-DD11F7D77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15872592"/>
        <c:axId val="415874032"/>
      </c:barChart>
      <c:catAx>
        <c:axId val="4158725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4032"/>
        <c:crosses val="autoZero"/>
        <c:auto val="1"/>
        <c:lblAlgn val="ctr"/>
        <c:lblOffset val="100"/>
        <c:noMultiLvlLbl val="0"/>
      </c:catAx>
      <c:valAx>
        <c:axId val="41587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frá landnotkun</a:t>
            </a:r>
          </a:p>
        </c:rich>
      </c:tx>
      <c:layout>
        <c:manualLayout>
          <c:xMode val="edge"/>
          <c:yMode val="edge"/>
          <c:x val="0.20169466145833334"/>
          <c:y val="1.763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'Talnagögn | Numerical Data'!$D$189</c:f>
              <c:strCache>
                <c:ptCount val="1"/>
                <c:pt idx="0">
                  <c:v>Mólendi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Data'!$H$185:$AG$185</c15:sqref>
                  </c15:fullRef>
                </c:ext>
              </c:extLst>
              <c:f>'Talnagögn | Numerical Data'!$H$185:$Z$185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Data'!$H$189:$AG$189</c15:sqref>
                  </c15:fullRef>
                </c:ext>
              </c:extLst>
              <c:f>'Talnagögn | Numerical Data'!$H$189:$Z$189</c:f>
              <c:numCache>
                <c:formatCode>0</c:formatCode>
                <c:ptCount val="19"/>
                <c:pt idx="0">
                  <c:v>5810.9504489010933</c:v>
                </c:pt>
                <c:pt idx="1">
                  <c:v>5866.9928323330005</c:v>
                </c:pt>
                <c:pt idx="2">
                  <c:v>5889.5290257778151</c:v>
                </c:pt>
                <c:pt idx="3">
                  <c:v>5935.9917003524533</c:v>
                </c:pt>
                <c:pt idx="4">
                  <c:v>5942.4071118608981</c:v>
                </c:pt>
                <c:pt idx="5">
                  <c:v>5943.3343647697238</c:v>
                </c:pt>
                <c:pt idx="6">
                  <c:v>5944.1474813223313</c:v>
                </c:pt>
                <c:pt idx="7">
                  <c:v>5949.3586818837239</c:v>
                </c:pt>
                <c:pt idx="8">
                  <c:v>5955.7511189571142</c:v>
                </c:pt>
                <c:pt idx="9">
                  <c:v>5961.5143024292238</c:v>
                </c:pt>
                <c:pt idx="10">
                  <c:v>5965.6493359904243</c:v>
                </c:pt>
                <c:pt idx="11">
                  <c:v>5960.945596730222</c:v>
                </c:pt>
                <c:pt idx="12">
                  <c:v>5959.5827143425422</c:v>
                </c:pt>
                <c:pt idx="13">
                  <c:v>5964.2998888284837</c:v>
                </c:pt>
                <c:pt idx="14">
                  <c:v>5966.6713720220332</c:v>
                </c:pt>
                <c:pt idx="15">
                  <c:v>5968.2264825867896</c:v>
                </c:pt>
                <c:pt idx="16">
                  <c:v>5964.3119753651436</c:v>
                </c:pt>
                <c:pt idx="17">
                  <c:v>5971.2075032824032</c:v>
                </c:pt>
                <c:pt idx="18">
                  <c:v>5973.5384306449669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37-416E-931D-948D84FA9328}"/>
            </c:ext>
          </c:extLst>
        </c:ser>
        <c:ser>
          <c:idx val="4"/>
          <c:order val="1"/>
          <c:tx>
            <c:strRef>
              <c:f>'Talnagögn | Numerical Data'!$D$188</c:f>
              <c:strCache>
                <c:ptCount val="1"/>
                <c:pt idx="0">
                  <c:v>Ræktað land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Data'!$H$185:$AG$185</c15:sqref>
                  </c15:fullRef>
                </c:ext>
              </c:extLst>
              <c:f>'Talnagögn | Numerical Data'!$H$185:$Z$185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Data'!$H$188:$AG$188</c15:sqref>
                  </c15:fullRef>
                </c:ext>
              </c:extLst>
              <c:f>'Talnagögn | Numerical Data'!$H$188:$Z$188</c:f>
              <c:numCache>
                <c:formatCode>0</c:formatCode>
                <c:ptCount val="19"/>
                <c:pt idx="0">
                  <c:v>1208.3947690731713</c:v>
                </c:pt>
                <c:pt idx="1">
                  <c:v>1210.4524804476725</c:v>
                </c:pt>
                <c:pt idx="2">
                  <c:v>1212.6005150841872</c:v>
                </c:pt>
                <c:pt idx="3">
                  <c:v>1214.8710182421546</c:v>
                </c:pt>
                <c:pt idx="4">
                  <c:v>1267.7549687539338</c:v>
                </c:pt>
                <c:pt idx="5">
                  <c:v>1280.8351508251508</c:v>
                </c:pt>
                <c:pt idx="6">
                  <c:v>1293.9090162133464</c:v>
                </c:pt>
                <c:pt idx="7">
                  <c:v>1306.9766631142954</c:v>
                </c:pt>
                <c:pt idx="8">
                  <c:v>1320.0381874516931</c:v>
                </c:pt>
                <c:pt idx="9">
                  <c:v>1333.0936829466984</c:v>
                </c:pt>
                <c:pt idx="10">
                  <c:v>1346.2489511848655</c:v>
                </c:pt>
                <c:pt idx="11">
                  <c:v>1358.9731850138696</c:v>
                </c:pt>
                <c:pt idx="12">
                  <c:v>1372.2256409563267</c:v>
                </c:pt>
                <c:pt idx="13">
                  <c:v>1385.2571775152815</c:v>
                </c:pt>
                <c:pt idx="14">
                  <c:v>1398.2838620734381</c:v>
                </c:pt>
                <c:pt idx="15">
                  <c:v>1411.3501918010229</c:v>
                </c:pt>
                <c:pt idx="16">
                  <c:v>1424.3207836588861</c:v>
                </c:pt>
                <c:pt idx="17">
                  <c:v>1437.3311790413859</c:v>
                </c:pt>
                <c:pt idx="18">
                  <c:v>1450.3522866583978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37-416E-931D-948D84FA9328}"/>
            </c:ext>
          </c:extLst>
        </c:ser>
        <c:ser>
          <c:idx val="6"/>
          <c:order val="2"/>
          <c:tx>
            <c:strRef>
              <c:f>'Talnagögn | Numerical Data'!$D$190</c:f>
              <c:strCache>
                <c:ptCount val="1"/>
                <c:pt idx="0">
                  <c:v>Votlendi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Data'!$H$185:$AG$185</c15:sqref>
                  </c15:fullRef>
                </c:ext>
              </c:extLst>
              <c:f>'Talnagögn | Numerical Data'!$H$185:$Z$185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Data'!$H$190:$AG$190</c15:sqref>
                  </c15:fullRef>
                </c:ext>
              </c:extLst>
              <c:f>'Talnagögn | Numerical Data'!$H$190:$Z$190</c:f>
              <c:numCache>
                <c:formatCode>0</c:formatCode>
                <c:ptCount val="19"/>
                <c:pt idx="0">
                  <c:v>849.68383523339116</c:v>
                </c:pt>
                <c:pt idx="1">
                  <c:v>849.97758836050184</c:v>
                </c:pt>
                <c:pt idx="2">
                  <c:v>845.43894933978629</c:v>
                </c:pt>
                <c:pt idx="3">
                  <c:v>841.99300184918093</c:v>
                </c:pt>
                <c:pt idx="4">
                  <c:v>839.31760063074239</c:v>
                </c:pt>
                <c:pt idx="5">
                  <c:v>838.12914520709853</c:v>
                </c:pt>
                <c:pt idx="6">
                  <c:v>831.33985660532289</c:v>
                </c:pt>
                <c:pt idx="7">
                  <c:v>830.05977242594668</c:v>
                </c:pt>
                <c:pt idx="8">
                  <c:v>828.82289557990293</c:v>
                </c:pt>
                <c:pt idx="9">
                  <c:v>827.77128146000723</c:v>
                </c:pt>
                <c:pt idx="10">
                  <c:v>826.56496664509802</c:v>
                </c:pt>
                <c:pt idx="11">
                  <c:v>823.79420476147243</c:v>
                </c:pt>
                <c:pt idx="12">
                  <c:v>822.60847182741486</c:v>
                </c:pt>
                <c:pt idx="13">
                  <c:v>821.22550667654332</c:v>
                </c:pt>
                <c:pt idx="14">
                  <c:v>820.39341763050015</c:v>
                </c:pt>
                <c:pt idx="15">
                  <c:v>812.89315873596775</c:v>
                </c:pt>
                <c:pt idx="16">
                  <c:v>811.62043352251612</c:v>
                </c:pt>
                <c:pt idx="17">
                  <c:v>845.18894352076757</c:v>
                </c:pt>
                <c:pt idx="18">
                  <c:v>817.65731654517595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37-416E-931D-948D84FA9328}"/>
            </c:ext>
          </c:extLst>
        </c:ser>
        <c:ser>
          <c:idx val="0"/>
          <c:order val="3"/>
          <c:tx>
            <c:strRef>
              <c:f>'Talnagögn | Numerical Data'!$D$191</c:f>
              <c:strCache>
                <c:ptCount val="1"/>
                <c:pt idx="0">
                  <c:v>Annað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Data'!$H$185:$AG$185</c15:sqref>
                  </c15:fullRef>
                </c:ext>
              </c:extLst>
              <c:f>'Talnagögn | Numerical Data'!$H$185:$Z$185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Data'!$H$191:$AG$191</c15:sqref>
                  </c15:fullRef>
                </c:ext>
              </c:extLst>
              <c:f>'Talnagögn | Numerical Data'!$H$191:$Z$191</c:f>
              <c:numCache>
                <c:formatCode>0</c:formatCode>
                <c:ptCount val="19"/>
                <c:pt idx="0">
                  <c:v>17.382125944473955</c:v>
                </c:pt>
                <c:pt idx="1">
                  <c:v>18.16142973078604</c:v>
                </c:pt>
                <c:pt idx="2">
                  <c:v>17.411694344452371</c:v>
                </c:pt>
                <c:pt idx="3">
                  <c:v>17.539349469620902</c:v>
                </c:pt>
                <c:pt idx="4">
                  <c:v>17.521280493796439</c:v>
                </c:pt>
                <c:pt idx="5">
                  <c:v>9.0801023115100179</c:v>
                </c:pt>
                <c:pt idx="6">
                  <c:v>9.0653173929977129</c:v>
                </c:pt>
                <c:pt idx="7">
                  <c:v>9.0674477762022434</c:v>
                </c:pt>
                <c:pt idx="8">
                  <c:v>9.0724388104590616</c:v>
                </c:pt>
                <c:pt idx="9">
                  <c:v>9.0123915990197929</c:v>
                </c:pt>
                <c:pt idx="10">
                  <c:v>9.1292397429297125</c:v>
                </c:pt>
                <c:pt idx="11">
                  <c:v>9.0552745494323972</c:v>
                </c:pt>
                <c:pt idx="12">
                  <c:v>9.0530994516020655</c:v>
                </c:pt>
                <c:pt idx="13">
                  <c:v>9.1119650300461217</c:v>
                </c:pt>
                <c:pt idx="14">
                  <c:v>9.1640015538787338</c:v>
                </c:pt>
                <c:pt idx="15">
                  <c:v>13.893948507528876</c:v>
                </c:pt>
                <c:pt idx="16">
                  <c:v>3.8693542947221431</c:v>
                </c:pt>
                <c:pt idx="17">
                  <c:v>8.7449943041056031</c:v>
                </c:pt>
                <c:pt idx="18">
                  <c:v>8.9230085014896758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37-416E-931D-948D84FA9328}"/>
            </c:ext>
          </c:extLst>
        </c:ser>
        <c:ser>
          <c:idx val="3"/>
          <c:order val="4"/>
          <c:tx>
            <c:strRef>
              <c:f>'Talnagögn | Numerical Data'!$D$187</c:f>
              <c:strCache>
                <c:ptCount val="1"/>
                <c:pt idx="0">
                  <c:v>Skógar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Data'!$H$185:$AG$185</c15:sqref>
                  </c15:fullRef>
                </c:ext>
              </c:extLst>
              <c:f>'Talnagögn | Numerical Data'!$H$185:$Z$185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Data'!$H$187:$AG$187</c15:sqref>
                  </c15:fullRef>
                </c:ext>
              </c:extLst>
              <c:f>'Talnagögn | Numerical Data'!$H$187:$Z$187</c:f>
              <c:numCache>
                <c:formatCode>0</c:formatCode>
                <c:ptCount val="19"/>
                <c:pt idx="0">
                  <c:v>-140.43493512677301</c:v>
                </c:pt>
                <c:pt idx="1">
                  <c:v>-147.04711815079548</c:v>
                </c:pt>
                <c:pt idx="2">
                  <c:v>-264.70538743421685</c:v>
                </c:pt>
                <c:pt idx="3">
                  <c:v>-268.4834503660727</c:v>
                </c:pt>
                <c:pt idx="4">
                  <c:v>-281.24079191955349</c:v>
                </c:pt>
                <c:pt idx="5">
                  <c:v>-304.0300090648667</c:v>
                </c:pt>
                <c:pt idx="6">
                  <c:v>-331.19914807645483</c:v>
                </c:pt>
                <c:pt idx="7">
                  <c:v>-342.18526714716756</c:v>
                </c:pt>
                <c:pt idx="8">
                  <c:v>-359.89311935679069</c:v>
                </c:pt>
                <c:pt idx="9">
                  <c:v>-383.37873811819355</c:v>
                </c:pt>
                <c:pt idx="10">
                  <c:v>-408.37654035777763</c:v>
                </c:pt>
                <c:pt idx="11">
                  <c:v>-432.4409672710633</c:v>
                </c:pt>
                <c:pt idx="12">
                  <c:v>-470.3433401124887</c:v>
                </c:pt>
                <c:pt idx="13">
                  <c:v>-499.64259367922585</c:v>
                </c:pt>
                <c:pt idx="14">
                  <c:v>-501.14654964259813</c:v>
                </c:pt>
                <c:pt idx="15">
                  <c:v>-504.66601615086648</c:v>
                </c:pt>
                <c:pt idx="16">
                  <c:v>-505.08568940472725</c:v>
                </c:pt>
                <c:pt idx="17">
                  <c:v>-505.44650890364835</c:v>
                </c:pt>
                <c:pt idx="18">
                  <c:v>-507.88374774687588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37-416E-931D-948D84FA9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872592"/>
        <c:axId val="415874032"/>
      </c:lineChart>
      <c:catAx>
        <c:axId val="4158725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4032"/>
        <c:crosses val="autoZero"/>
        <c:auto val="1"/>
        <c:lblAlgn val="ctr"/>
        <c:lblOffset val="100"/>
        <c:noMultiLvlLbl val="0"/>
      </c:catAx>
      <c:valAx>
        <c:axId val="41587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Greenhouse</a:t>
            </a:r>
            <a:r>
              <a:rPr lang="en-GB" baseline="0"/>
              <a:t> Gas Emissions from LULUCF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'Talnagögn | Numerical Data'!$E$189</c:f>
              <c:strCache>
                <c:ptCount val="1"/>
                <c:pt idx="0">
                  <c:v>Grassland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Data'!$H$185:$AG$185</c15:sqref>
                  </c15:fullRef>
                </c:ext>
              </c:extLst>
              <c:f>'Talnagögn | Numerical Data'!$H$185:$Z$185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Data'!$H$189:$AG$189</c15:sqref>
                  </c15:fullRef>
                </c:ext>
              </c:extLst>
              <c:f>'Talnagögn | Numerical Data'!$H$189:$Z$189</c:f>
              <c:numCache>
                <c:formatCode>0</c:formatCode>
                <c:ptCount val="19"/>
                <c:pt idx="0">
                  <c:v>5810.9504489010933</c:v>
                </c:pt>
                <c:pt idx="1">
                  <c:v>5866.9928323330005</c:v>
                </c:pt>
                <c:pt idx="2">
                  <c:v>5889.5290257778151</c:v>
                </c:pt>
                <c:pt idx="3">
                  <c:v>5935.9917003524533</c:v>
                </c:pt>
                <c:pt idx="4">
                  <c:v>5942.4071118608981</c:v>
                </c:pt>
                <c:pt idx="5">
                  <c:v>5943.3343647697238</c:v>
                </c:pt>
                <c:pt idx="6">
                  <c:v>5944.1474813223313</c:v>
                </c:pt>
                <c:pt idx="7">
                  <c:v>5949.3586818837239</c:v>
                </c:pt>
                <c:pt idx="8">
                  <c:v>5955.7511189571142</c:v>
                </c:pt>
                <c:pt idx="9">
                  <c:v>5961.5143024292238</c:v>
                </c:pt>
                <c:pt idx="10">
                  <c:v>5965.6493359904243</c:v>
                </c:pt>
                <c:pt idx="11">
                  <c:v>5960.945596730222</c:v>
                </c:pt>
                <c:pt idx="12">
                  <c:v>5959.5827143425422</c:v>
                </c:pt>
                <c:pt idx="13">
                  <c:v>5964.2998888284837</c:v>
                </c:pt>
                <c:pt idx="14">
                  <c:v>5966.6713720220332</c:v>
                </c:pt>
                <c:pt idx="15">
                  <c:v>5968.2264825867896</c:v>
                </c:pt>
                <c:pt idx="16">
                  <c:v>5964.3119753651436</c:v>
                </c:pt>
                <c:pt idx="17">
                  <c:v>5971.2075032824032</c:v>
                </c:pt>
                <c:pt idx="18">
                  <c:v>5973.5384306449669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BD-4A2C-A71A-796A25EAE436}"/>
            </c:ext>
          </c:extLst>
        </c:ser>
        <c:ser>
          <c:idx val="4"/>
          <c:order val="1"/>
          <c:tx>
            <c:strRef>
              <c:f>'Talnagögn | Numerical Data'!$E$188</c:f>
              <c:strCache>
                <c:ptCount val="1"/>
                <c:pt idx="0">
                  <c:v>Cropland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Data'!$H$185:$AG$185</c15:sqref>
                  </c15:fullRef>
                </c:ext>
              </c:extLst>
              <c:f>'Talnagögn | Numerical Data'!$H$185:$Z$185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Data'!$H$188:$AG$188</c15:sqref>
                  </c15:fullRef>
                </c:ext>
              </c:extLst>
              <c:f>'Talnagögn | Numerical Data'!$H$188:$Z$188</c:f>
              <c:numCache>
                <c:formatCode>0</c:formatCode>
                <c:ptCount val="19"/>
                <c:pt idx="0">
                  <c:v>1208.3947690731713</c:v>
                </c:pt>
                <c:pt idx="1">
                  <c:v>1210.4524804476725</c:v>
                </c:pt>
                <c:pt idx="2">
                  <c:v>1212.6005150841872</c:v>
                </c:pt>
                <c:pt idx="3">
                  <c:v>1214.8710182421546</c:v>
                </c:pt>
                <c:pt idx="4">
                  <c:v>1267.7549687539338</c:v>
                </c:pt>
                <c:pt idx="5">
                  <c:v>1280.8351508251508</c:v>
                </c:pt>
                <c:pt idx="6">
                  <c:v>1293.9090162133464</c:v>
                </c:pt>
                <c:pt idx="7">
                  <c:v>1306.9766631142954</c:v>
                </c:pt>
                <c:pt idx="8">
                  <c:v>1320.0381874516931</c:v>
                </c:pt>
                <c:pt idx="9">
                  <c:v>1333.0936829466984</c:v>
                </c:pt>
                <c:pt idx="10">
                  <c:v>1346.2489511848655</c:v>
                </c:pt>
                <c:pt idx="11">
                  <c:v>1358.9731850138696</c:v>
                </c:pt>
                <c:pt idx="12">
                  <c:v>1372.2256409563267</c:v>
                </c:pt>
                <c:pt idx="13">
                  <c:v>1385.2571775152815</c:v>
                </c:pt>
                <c:pt idx="14">
                  <c:v>1398.2838620734381</c:v>
                </c:pt>
                <c:pt idx="15">
                  <c:v>1411.3501918010229</c:v>
                </c:pt>
                <c:pt idx="16">
                  <c:v>1424.3207836588861</c:v>
                </c:pt>
                <c:pt idx="17">
                  <c:v>1437.3311790413859</c:v>
                </c:pt>
                <c:pt idx="18">
                  <c:v>1450.3522866583978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BD-4A2C-A71A-796A25EAE436}"/>
            </c:ext>
          </c:extLst>
        </c:ser>
        <c:ser>
          <c:idx val="6"/>
          <c:order val="2"/>
          <c:tx>
            <c:strRef>
              <c:f>'Talnagögn | Numerical Data'!$E$190</c:f>
              <c:strCache>
                <c:ptCount val="1"/>
                <c:pt idx="0">
                  <c:v>Wetlands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Data'!$H$185:$AG$185</c15:sqref>
                  </c15:fullRef>
                </c:ext>
              </c:extLst>
              <c:f>'Talnagögn | Numerical Data'!$H$185:$Z$185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Data'!$H$190:$AG$190</c15:sqref>
                  </c15:fullRef>
                </c:ext>
              </c:extLst>
              <c:f>'Talnagögn | Numerical Data'!$H$190:$Z$190</c:f>
              <c:numCache>
                <c:formatCode>0</c:formatCode>
                <c:ptCount val="19"/>
                <c:pt idx="0">
                  <c:v>849.68383523339116</c:v>
                </c:pt>
                <c:pt idx="1">
                  <c:v>849.97758836050184</c:v>
                </c:pt>
                <c:pt idx="2">
                  <c:v>845.43894933978629</c:v>
                </c:pt>
                <c:pt idx="3">
                  <c:v>841.99300184918093</c:v>
                </c:pt>
                <c:pt idx="4">
                  <c:v>839.31760063074239</c:v>
                </c:pt>
                <c:pt idx="5">
                  <c:v>838.12914520709853</c:v>
                </c:pt>
                <c:pt idx="6">
                  <c:v>831.33985660532289</c:v>
                </c:pt>
                <c:pt idx="7">
                  <c:v>830.05977242594668</c:v>
                </c:pt>
                <c:pt idx="8">
                  <c:v>828.82289557990293</c:v>
                </c:pt>
                <c:pt idx="9">
                  <c:v>827.77128146000723</c:v>
                </c:pt>
                <c:pt idx="10">
                  <c:v>826.56496664509802</c:v>
                </c:pt>
                <c:pt idx="11">
                  <c:v>823.79420476147243</c:v>
                </c:pt>
                <c:pt idx="12">
                  <c:v>822.60847182741486</c:v>
                </c:pt>
                <c:pt idx="13">
                  <c:v>821.22550667654332</c:v>
                </c:pt>
                <c:pt idx="14">
                  <c:v>820.39341763050015</c:v>
                </c:pt>
                <c:pt idx="15">
                  <c:v>812.89315873596775</c:v>
                </c:pt>
                <c:pt idx="16">
                  <c:v>811.62043352251612</c:v>
                </c:pt>
                <c:pt idx="17">
                  <c:v>845.18894352076757</c:v>
                </c:pt>
                <c:pt idx="18">
                  <c:v>817.65731654517595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BD-4A2C-A71A-796A25EAE436}"/>
            </c:ext>
          </c:extLst>
        </c:ser>
        <c:ser>
          <c:idx val="0"/>
          <c:order val="3"/>
          <c:tx>
            <c:strRef>
              <c:f>'Talnagögn | Numerical Data'!$E$191</c:f>
              <c:strCache>
                <c:ptCount val="1"/>
                <c:pt idx="0">
                  <c:v>Other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Data'!$H$185:$AG$185</c15:sqref>
                  </c15:fullRef>
                </c:ext>
              </c:extLst>
              <c:f>'Talnagögn | Numerical Data'!$H$185:$Z$185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Data'!$H$191:$AG$191</c15:sqref>
                  </c15:fullRef>
                </c:ext>
              </c:extLst>
              <c:f>'Talnagögn | Numerical Data'!$H$191:$Z$191</c:f>
              <c:numCache>
                <c:formatCode>0</c:formatCode>
                <c:ptCount val="19"/>
                <c:pt idx="0">
                  <c:v>17.382125944473955</c:v>
                </c:pt>
                <c:pt idx="1">
                  <c:v>18.16142973078604</c:v>
                </c:pt>
                <c:pt idx="2">
                  <c:v>17.411694344452371</c:v>
                </c:pt>
                <c:pt idx="3">
                  <c:v>17.539349469620902</c:v>
                </c:pt>
                <c:pt idx="4">
                  <c:v>17.521280493796439</c:v>
                </c:pt>
                <c:pt idx="5">
                  <c:v>9.0801023115100179</c:v>
                </c:pt>
                <c:pt idx="6">
                  <c:v>9.0653173929977129</c:v>
                </c:pt>
                <c:pt idx="7">
                  <c:v>9.0674477762022434</c:v>
                </c:pt>
                <c:pt idx="8">
                  <c:v>9.0724388104590616</c:v>
                </c:pt>
                <c:pt idx="9">
                  <c:v>9.0123915990197929</c:v>
                </c:pt>
                <c:pt idx="10">
                  <c:v>9.1292397429297125</c:v>
                </c:pt>
                <c:pt idx="11">
                  <c:v>9.0552745494323972</c:v>
                </c:pt>
                <c:pt idx="12">
                  <c:v>9.0530994516020655</c:v>
                </c:pt>
                <c:pt idx="13">
                  <c:v>9.1119650300461217</c:v>
                </c:pt>
                <c:pt idx="14">
                  <c:v>9.1640015538787338</c:v>
                </c:pt>
                <c:pt idx="15">
                  <c:v>13.893948507528876</c:v>
                </c:pt>
                <c:pt idx="16">
                  <c:v>3.8693542947221431</c:v>
                </c:pt>
                <c:pt idx="17">
                  <c:v>8.7449943041056031</c:v>
                </c:pt>
                <c:pt idx="18">
                  <c:v>8.9230085014896758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BD-4A2C-A71A-796A25EAE436}"/>
            </c:ext>
          </c:extLst>
        </c:ser>
        <c:ser>
          <c:idx val="3"/>
          <c:order val="4"/>
          <c:tx>
            <c:strRef>
              <c:f>'Talnagögn | Numerical Data'!$E$187</c:f>
              <c:strCache>
                <c:ptCount val="1"/>
                <c:pt idx="0">
                  <c:v>Forest Land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Data'!$H$185:$AG$185</c15:sqref>
                  </c15:fullRef>
                </c:ext>
              </c:extLst>
              <c:f>'Talnagögn | Numerical Data'!$H$185:$Z$185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Data'!$H$187:$AG$187</c15:sqref>
                  </c15:fullRef>
                </c:ext>
              </c:extLst>
              <c:f>'Talnagögn | Numerical Data'!$H$187:$Z$187</c:f>
              <c:numCache>
                <c:formatCode>0</c:formatCode>
                <c:ptCount val="19"/>
                <c:pt idx="0">
                  <c:v>-140.43493512677301</c:v>
                </c:pt>
                <c:pt idx="1">
                  <c:v>-147.04711815079548</c:v>
                </c:pt>
                <c:pt idx="2">
                  <c:v>-264.70538743421685</c:v>
                </c:pt>
                <c:pt idx="3">
                  <c:v>-268.4834503660727</c:v>
                </c:pt>
                <c:pt idx="4">
                  <c:v>-281.24079191955349</c:v>
                </c:pt>
                <c:pt idx="5">
                  <c:v>-304.0300090648667</c:v>
                </c:pt>
                <c:pt idx="6">
                  <c:v>-331.19914807645483</c:v>
                </c:pt>
                <c:pt idx="7">
                  <c:v>-342.18526714716756</c:v>
                </c:pt>
                <c:pt idx="8">
                  <c:v>-359.89311935679069</c:v>
                </c:pt>
                <c:pt idx="9">
                  <c:v>-383.37873811819355</c:v>
                </c:pt>
                <c:pt idx="10">
                  <c:v>-408.37654035777763</c:v>
                </c:pt>
                <c:pt idx="11">
                  <c:v>-432.4409672710633</c:v>
                </c:pt>
                <c:pt idx="12">
                  <c:v>-470.3433401124887</c:v>
                </c:pt>
                <c:pt idx="13">
                  <c:v>-499.64259367922585</c:v>
                </c:pt>
                <c:pt idx="14">
                  <c:v>-501.14654964259813</c:v>
                </c:pt>
                <c:pt idx="15">
                  <c:v>-504.66601615086648</c:v>
                </c:pt>
                <c:pt idx="16">
                  <c:v>-505.08568940472725</c:v>
                </c:pt>
                <c:pt idx="17">
                  <c:v>-505.44650890364835</c:v>
                </c:pt>
                <c:pt idx="18">
                  <c:v>-507.88374774687588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BD-4A2C-A71A-796A25EAE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872592"/>
        <c:axId val="415874032"/>
      </c:lineChart>
      <c:catAx>
        <c:axId val="4158725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4032"/>
        <c:crosses val="autoZero"/>
        <c:auto val="1"/>
        <c:lblAlgn val="ctr"/>
        <c:lblOffset val="100"/>
        <c:noMultiLvlLbl val="0"/>
      </c:catAx>
      <c:valAx>
        <c:axId val="41587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Losun gróðurhúsalofttegunda frá staðbundum iðnaði undir ETS kerfi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'Talnagögn | Numerical Data'!$D$181</c:f>
              <c:strCache>
                <c:ptCount val="1"/>
                <c:pt idx="0">
                  <c:v>Álframleiðsla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Data'!$H$177:$AG$177</c15:sqref>
                  </c15:fullRef>
                </c:ext>
              </c:extLst>
              <c:f>'Talnagögn | Numerical Data'!$H$177:$Z$177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Data'!$H$181:$AG$181</c15:sqref>
                  </c15:fullRef>
                </c:ext>
              </c:extLst>
              <c:f>'Talnagögn | Numerical Data'!$H$181:$Z$181</c:f>
              <c:numCache>
                <c:formatCode>0</c:formatCode>
                <c:ptCount val="19"/>
                <c:pt idx="0">
                  <c:v>444.80851616708713</c:v>
                </c:pt>
                <c:pt idx="1">
                  <c:v>869.57185988485026</c:v>
                </c:pt>
                <c:pt idx="2">
                  <c:v>990.98126629758121</c:v>
                </c:pt>
                <c:pt idx="3">
                  <c:v>1556.7584922170536</c:v>
                </c:pt>
                <c:pt idx="4">
                  <c:v>1393.4018646112659</c:v>
                </c:pt>
                <c:pt idx="5">
                  <c:v>1391.9209450624717</c:v>
                </c:pt>
                <c:pt idx="6">
                  <c:v>1281.3105455922127</c:v>
                </c:pt>
                <c:pt idx="7">
                  <c:v>1328.7342410906138</c:v>
                </c:pt>
                <c:pt idx="8">
                  <c:v>1353.4714335748731</c:v>
                </c:pt>
                <c:pt idx="9">
                  <c:v>1368.5549133196287</c:v>
                </c:pt>
                <c:pt idx="10">
                  <c:v>1392.8009611325194</c:v>
                </c:pt>
                <c:pt idx="11">
                  <c:v>1354.081750028553</c:v>
                </c:pt>
                <c:pt idx="12">
                  <c:v>1385.559079923195</c:v>
                </c:pt>
                <c:pt idx="13">
                  <c:v>1382.5326490562106</c:v>
                </c:pt>
                <c:pt idx="14">
                  <c:v>1363.2348061869016</c:v>
                </c:pt>
                <c:pt idx="15">
                  <c:v>1347.2027898796409</c:v>
                </c:pt>
                <c:pt idx="16">
                  <c:v>1361.0898434635815</c:v>
                </c:pt>
                <c:pt idx="17">
                  <c:v>1354.2007303406649</c:v>
                </c:pt>
                <c:pt idx="18">
                  <c:v>1402.649641668688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4-4ADA-A886-C807F7CFAAFE}"/>
            </c:ext>
          </c:extLst>
        </c:ser>
        <c:ser>
          <c:idx val="1"/>
          <c:order val="1"/>
          <c:tx>
            <c:strRef>
              <c:f>'Talnagögn | Numerical Data'!$D$180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Data'!$H$177:$AG$177</c15:sqref>
                  </c15:fullRef>
                </c:ext>
              </c:extLst>
              <c:f>'Talnagögn | Numerical Data'!$H$177:$Z$177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Data'!$H$180:$AG$180</c15:sqref>
                  </c15:fullRef>
                </c:ext>
              </c:extLst>
              <c:f>'Talnagögn | Numerical Data'!$H$180:$Z$180</c:f>
              <c:numCache>
                <c:formatCode>0</c:formatCode>
                <c:ptCount val="19"/>
                <c:pt idx="0">
                  <c:v>376.83593000640002</c:v>
                </c:pt>
                <c:pt idx="1">
                  <c:v>378.67314290880006</c:v>
                </c:pt>
                <c:pt idx="2">
                  <c:v>398.15671910400005</c:v>
                </c:pt>
                <c:pt idx="3">
                  <c:v>349.27363032799997</c:v>
                </c:pt>
                <c:pt idx="4">
                  <c:v>350.6137790624</c:v>
                </c:pt>
                <c:pt idx="5">
                  <c:v>369.7000336512001</c:v>
                </c:pt>
                <c:pt idx="6">
                  <c:v>377.47027440484715</c:v>
                </c:pt>
                <c:pt idx="7">
                  <c:v>410.12313323066928</c:v>
                </c:pt>
                <c:pt idx="8">
                  <c:v>406.15873991578883</c:v>
                </c:pt>
                <c:pt idx="9">
                  <c:v>368.42751117182405</c:v>
                </c:pt>
                <c:pt idx="10">
                  <c:v>400.91750131306247</c:v>
                </c:pt>
                <c:pt idx="11">
                  <c:v>405.16545580981278</c:v>
                </c:pt>
                <c:pt idx="12">
                  <c:v>428.32083524965424</c:v>
                </c:pt>
                <c:pt idx="13">
                  <c:v>452.2433647004662</c:v>
                </c:pt>
                <c:pt idx="14">
                  <c:v>428.79341747368807</c:v>
                </c:pt>
                <c:pt idx="15">
                  <c:v>415.30481108799324</c:v>
                </c:pt>
                <c:pt idx="16">
                  <c:v>472.04519978932524</c:v>
                </c:pt>
                <c:pt idx="17">
                  <c:v>513.25851857568762</c:v>
                </c:pt>
                <c:pt idx="18">
                  <c:v>404.35243266231646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B4-4ADA-A886-C807F7CFAAFE}"/>
            </c:ext>
          </c:extLst>
        </c:ser>
        <c:ser>
          <c:idx val="0"/>
          <c:order val="2"/>
          <c:tx>
            <c:strRef>
              <c:f>'Talnagögn | Numerical Data'!$D$179</c:f>
              <c:strCache>
                <c:ptCount val="1"/>
                <c:pt idx="0">
                  <c:v>Eldsneytisbruni, staðbundinn iðnaður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Data'!$H$177:$AG$177</c15:sqref>
                  </c15:fullRef>
                </c:ext>
              </c:extLst>
              <c:f>'Talnagögn | Numerical Data'!$H$177:$Z$177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Data'!$H$179:$AG$179</c15:sqref>
                  </c15:fullRef>
                </c:ext>
              </c:extLst>
              <c:f>'Talnagögn | Numerical Data'!$H$179:$Z$179</c:f>
              <c:numCache>
                <c:formatCode>0</c:formatCode>
                <c:ptCount val="19"/>
                <c:pt idx="0">
                  <c:v>31.238484919299999</c:v>
                </c:pt>
                <c:pt idx="1">
                  <c:v>25.512199570446668</c:v>
                </c:pt>
                <c:pt idx="2">
                  <c:v>25.460353461473332</c:v>
                </c:pt>
                <c:pt idx="3">
                  <c:v>25.08300522269333</c:v>
                </c:pt>
                <c:pt idx="4">
                  <c:v>20.12935053244</c:v>
                </c:pt>
                <c:pt idx="5">
                  <c:v>21.812472989966665</c:v>
                </c:pt>
                <c:pt idx="6">
                  <c:v>22.110419334540001</c:v>
                </c:pt>
                <c:pt idx="7">
                  <c:v>16.003616755494086</c:v>
                </c:pt>
                <c:pt idx="8">
                  <c:v>11.370694227316061</c:v>
                </c:pt>
                <c:pt idx="9" formatCode="0.0">
                  <c:v>7.989149136368459</c:v>
                </c:pt>
                <c:pt idx="10" formatCode="0.0">
                  <c:v>7.8797282683219994</c:v>
                </c:pt>
                <c:pt idx="11">
                  <c:v>12.421143917972499</c:v>
                </c:pt>
                <c:pt idx="12">
                  <c:v>10.9135797336974</c:v>
                </c:pt>
                <c:pt idx="13">
                  <c:v>12.178335297197659</c:v>
                </c:pt>
                <c:pt idx="14">
                  <c:v>10.857899999999999</c:v>
                </c:pt>
                <c:pt idx="15" formatCode="0.0">
                  <c:v>7.8790448188936626</c:v>
                </c:pt>
                <c:pt idx="16">
                  <c:v>10.453638308901184</c:v>
                </c:pt>
                <c:pt idx="17" formatCode="0.0">
                  <c:v>7.6184954038819539</c:v>
                </c:pt>
                <c:pt idx="18">
                  <c:v>5.5265801624558328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B4-4ADA-A886-C807F7CFA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08261464"/>
        <c:axId val="1108258944"/>
      </c:barChart>
      <c:catAx>
        <c:axId val="1108261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58944"/>
        <c:crosses val="autoZero"/>
        <c:auto val="1"/>
        <c:lblAlgn val="ctr"/>
        <c:lblOffset val="100"/>
        <c:noMultiLvlLbl val="0"/>
      </c:catAx>
      <c:valAx>
        <c:axId val="110825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6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frá staðbundum iðnaði undir ETS kerfi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'Talnagögn | Numerical Data'!$D$181</c:f>
              <c:strCache>
                <c:ptCount val="1"/>
                <c:pt idx="0">
                  <c:v>Álframleiðsla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Data'!$H$177:$AG$177</c15:sqref>
                  </c15:fullRef>
                </c:ext>
              </c:extLst>
              <c:f>'Talnagögn | Numerical Data'!$H$177:$Z$177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Data'!$H$181:$AG$181</c15:sqref>
                  </c15:fullRef>
                </c:ext>
              </c:extLst>
              <c:f>'Talnagögn | Numerical Data'!$H$181:$Z$181</c:f>
              <c:numCache>
                <c:formatCode>0</c:formatCode>
                <c:ptCount val="19"/>
                <c:pt idx="0">
                  <c:v>444.80851616708713</c:v>
                </c:pt>
                <c:pt idx="1">
                  <c:v>869.57185988485026</c:v>
                </c:pt>
                <c:pt idx="2">
                  <c:v>990.98126629758121</c:v>
                </c:pt>
                <c:pt idx="3">
                  <c:v>1556.7584922170536</c:v>
                </c:pt>
                <c:pt idx="4">
                  <c:v>1393.4018646112659</c:v>
                </c:pt>
                <c:pt idx="5">
                  <c:v>1391.9209450624717</c:v>
                </c:pt>
                <c:pt idx="6">
                  <c:v>1281.3105455922127</c:v>
                </c:pt>
                <c:pt idx="7">
                  <c:v>1328.7342410906138</c:v>
                </c:pt>
                <c:pt idx="8">
                  <c:v>1353.4714335748731</c:v>
                </c:pt>
                <c:pt idx="9">
                  <c:v>1368.5549133196287</c:v>
                </c:pt>
                <c:pt idx="10">
                  <c:v>1392.8009611325194</c:v>
                </c:pt>
                <c:pt idx="11">
                  <c:v>1354.081750028553</c:v>
                </c:pt>
                <c:pt idx="12">
                  <c:v>1385.559079923195</c:v>
                </c:pt>
                <c:pt idx="13">
                  <c:v>1382.5326490562106</c:v>
                </c:pt>
                <c:pt idx="14">
                  <c:v>1363.2348061869016</c:v>
                </c:pt>
                <c:pt idx="15">
                  <c:v>1347.2027898796409</c:v>
                </c:pt>
                <c:pt idx="16">
                  <c:v>1361.0898434635815</c:v>
                </c:pt>
                <c:pt idx="17">
                  <c:v>1354.2007303406649</c:v>
                </c:pt>
                <c:pt idx="18">
                  <c:v>1402.649641668688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BB-42E8-A547-6C83BB008DBC}"/>
            </c:ext>
          </c:extLst>
        </c:ser>
        <c:ser>
          <c:idx val="1"/>
          <c:order val="1"/>
          <c:tx>
            <c:strRef>
              <c:f>'Talnagögn | Numerical Data'!$D$180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Data'!$H$177:$AG$177</c15:sqref>
                  </c15:fullRef>
                </c:ext>
              </c:extLst>
              <c:f>'Talnagögn | Numerical Data'!$H$177:$Z$177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Data'!$H$180:$AG$180</c15:sqref>
                  </c15:fullRef>
                </c:ext>
              </c:extLst>
              <c:f>'Talnagögn | Numerical Data'!$H$180:$Z$180</c:f>
              <c:numCache>
                <c:formatCode>0</c:formatCode>
                <c:ptCount val="19"/>
                <c:pt idx="0">
                  <c:v>376.83593000640002</c:v>
                </c:pt>
                <c:pt idx="1">
                  <c:v>378.67314290880006</c:v>
                </c:pt>
                <c:pt idx="2">
                  <c:v>398.15671910400005</c:v>
                </c:pt>
                <c:pt idx="3">
                  <c:v>349.27363032799997</c:v>
                </c:pt>
                <c:pt idx="4">
                  <c:v>350.6137790624</c:v>
                </c:pt>
                <c:pt idx="5">
                  <c:v>369.7000336512001</c:v>
                </c:pt>
                <c:pt idx="6">
                  <c:v>377.47027440484715</c:v>
                </c:pt>
                <c:pt idx="7">
                  <c:v>410.12313323066928</c:v>
                </c:pt>
                <c:pt idx="8">
                  <c:v>406.15873991578883</c:v>
                </c:pt>
                <c:pt idx="9">
                  <c:v>368.42751117182405</c:v>
                </c:pt>
                <c:pt idx="10">
                  <c:v>400.91750131306247</c:v>
                </c:pt>
                <c:pt idx="11">
                  <c:v>405.16545580981278</c:v>
                </c:pt>
                <c:pt idx="12">
                  <c:v>428.32083524965424</c:v>
                </c:pt>
                <c:pt idx="13">
                  <c:v>452.2433647004662</c:v>
                </c:pt>
                <c:pt idx="14">
                  <c:v>428.79341747368807</c:v>
                </c:pt>
                <c:pt idx="15">
                  <c:v>415.30481108799324</c:v>
                </c:pt>
                <c:pt idx="16">
                  <c:v>472.04519978932524</c:v>
                </c:pt>
                <c:pt idx="17">
                  <c:v>513.25851857568762</c:v>
                </c:pt>
                <c:pt idx="18">
                  <c:v>404.35243266231646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BB-42E8-A547-6C83BB008DBC}"/>
            </c:ext>
          </c:extLst>
        </c:ser>
        <c:ser>
          <c:idx val="0"/>
          <c:order val="2"/>
          <c:tx>
            <c:strRef>
              <c:f>'Talnagögn | Numerical Data'!$D$179</c:f>
              <c:strCache>
                <c:ptCount val="1"/>
                <c:pt idx="0">
                  <c:v>Eldsneytisbruni, staðbundinn iðnaður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Data'!$H$177:$AG$177</c15:sqref>
                  </c15:fullRef>
                </c:ext>
              </c:extLst>
              <c:f>'Talnagögn | Numerical Data'!$H$177:$Z$177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Data'!$H$179:$AG$179</c15:sqref>
                  </c15:fullRef>
                </c:ext>
              </c:extLst>
              <c:f>'Talnagögn | Numerical Data'!$H$179:$Z$179</c:f>
              <c:numCache>
                <c:formatCode>0</c:formatCode>
                <c:ptCount val="19"/>
                <c:pt idx="0">
                  <c:v>31.238484919299999</c:v>
                </c:pt>
                <c:pt idx="1">
                  <c:v>25.512199570446668</c:v>
                </c:pt>
                <c:pt idx="2">
                  <c:v>25.460353461473332</c:v>
                </c:pt>
                <c:pt idx="3">
                  <c:v>25.08300522269333</c:v>
                </c:pt>
                <c:pt idx="4">
                  <c:v>20.12935053244</c:v>
                </c:pt>
                <c:pt idx="5">
                  <c:v>21.812472989966665</c:v>
                </c:pt>
                <c:pt idx="6">
                  <c:v>22.110419334540001</c:v>
                </c:pt>
                <c:pt idx="7">
                  <c:v>16.003616755494086</c:v>
                </c:pt>
                <c:pt idx="8">
                  <c:v>11.370694227316061</c:v>
                </c:pt>
                <c:pt idx="9" formatCode="0.0">
                  <c:v>7.989149136368459</c:v>
                </c:pt>
                <c:pt idx="10" formatCode="0.0">
                  <c:v>7.8797282683219994</c:v>
                </c:pt>
                <c:pt idx="11">
                  <c:v>12.421143917972499</c:v>
                </c:pt>
                <c:pt idx="12">
                  <c:v>10.9135797336974</c:v>
                </c:pt>
                <c:pt idx="13">
                  <c:v>12.178335297197659</c:v>
                </c:pt>
                <c:pt idx="14">
                  <c:v>10.857899999999999</c:v>
                </c:pt>
                <c:pt idx="15" formatCode="0.0">
                  <c:v>7.8790448188936626</c:v>
                </c:pt>
                <c:pt idx="16">
                  <c:v>10.453638308901184</c:v>
                </c:pt>
                <c:pt idx="17" formatCode="0.0">
                  <c:v>7.6184954038819539</c:v>
                </c:pt>
                <c:pt idx="18">
                  <c:v>5.5265801624558328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BB-42E8-A547-6C83BB008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261464"/>
        <c:axId val="1108258944"/>
      </c:lineChart>
      <c:catAx>
        <c:axId val="11082614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58944"/>
        <c:crosses val="autoZero"/>
        <c:auto val="1"/>
        <c:lblAlgn val="ctr"/>
        <c:lblOffset val="100"/>
        <c:noMultiLvlLbl val="0"/>
      </c:catAx>
      <c:valAx>
        <c:axId val="110825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6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Losun frá ETS</a:t>
            </a:r>
          </a:p>
          <a:p>
            <a:pPr>
              <a:defRPr sz="1600"/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staðbundnum</a:t>
            </a:r>
          </a:p>
          <a:p>
            <a:pPr>
              <a:defRPr sz="1600"/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iðnaði</a:t>
            </a:r>
          </a:p>
          <a:p>
            <a:pPr>
              <a:defRPr sz="1600"/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41114127604166667"/>
          <c:y val="0.408634259259259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285820312499996"/>
          <c:y val="4.8848148148148147E-2"/>
          <c:w val="0.51082005208333336"/>
          <c:h val="0.90812453703703699"/>
        </c:manualLayout>
      </c:layout>
      <c:doughnutChart>
        <c:varyColors val="1"/>
        <c:ser>
          <c:idx val="0"/>
          <c:order val="0"/>
          <c:spPr>
            <a:solidFill>
              <a:schemeClr val="bg2"/>
            </a:solidFill>
          </c:spPr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D05-4A09-92C7-CA9A16DD2A57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D05-4A09-92C7-CA9A16DD2A57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D05-4A09-92C7-CA9A16DD2A57}"/>
              </c:ext>
            </c:extLst>
          </c:dPt>
          <c:dLbls>
            <c:dLbl>
              <c:idx val="0"/>
              <c:layout>
                <c:manualLayout>
                  <c:x val="0.2037045985994812"/>
                  <c:y val="-0.2788648936913923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57790C9-9D81-431F-8F18-AD83AD1AF651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200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1A2038E4-13BD-480C-985C-5703CD9F6F27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829902B3-1DF8-4030-B35C-B694492CBC85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numFmt formatCode="0.00%" sourceLinked="0"/>
              <c:spPr>
                <a:noFill/>
                <a:ln w="6350"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090742199662722"/>
                      <c:h val="0.2201189488739959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D05-4A09-92C7-CA9A16DD2A57}"/>
                </c:ext>
              </c:extLst>
            </c:dLbl>
            <c:dLbl>
              <c:idx val="1"/>
              <c:layout>
                <c:manualLayout>
                  <c:x val="0.19652756574473906"/>
                  <c:y val="0.2493004936022816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4DE3A2B-AC1D-4BB6-8FF3-8E619B76AEF7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12BFEB3F-7A8D-41BE-9A06-3DB0C2BE020E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B2EA0A6F-D057-436A-A26F-1668A077C4C2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 w="6350"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390115125086056"/>
                      <c:h val="0.200695376753061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D05-4A09-92C7-CA9A16DD2A57}"/>
                </c:ext>
              </c:extLst>
            </c:dLbl>
            <c:dLbl>
              <c:idx val="2"/>
              <c:layout>
                <c:manualLayout>
                  <c:x val="-0.22569995893734446"/>
                  <c:y val="-0.25006317771383119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C8440DE-D3ED-4D10-AED5-6F2C565EB7C7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B9169BEB-F840-4FE3-8356-118FDCDFAFA5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22A3C7E9-6EA2-4FFE-A297-57EF0009870F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993374075567822"/>
                      <c:h val="0.2093052860497939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D05-4A09-92C7-CA9A16DD2A57}"/>
                </c:ext>
              </c:extLst>
            </c:dLbl>
            <c:spPr>
              <a:noFill/>
              <a:ln w="6350"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'Skuldbindingar | Obligations'!$D$347:$D$349</c:f>
              <c:strCache>
                <c:ptCount val="3"/>
                <c:pt idx="0">
                  <c:v>Eldsneytisbruni, staðbundinn iðnaður</c:v>
                </c:pt>
                <c:pt idx="1">
                  <c:v>Kísil- og kísilmálmframleiðsla</c:v>
                </c:pt>
                <c:pt idx="2">
                  <c:v>Álframleiðsla</c:v>
                </c:pt>
              </c:strCache>
            </c:strRef>
          </c:cat>
          <c:val>
            <c:numRef>
              <c:f>'Skuldbindingar | Obligations'!$E$347:$E$349</c:f>
              <c:numCache>
                <c:formatCode>0</c:formatCode>
                <c:ptCount val="3"/>
                <c:pt idx="0" formatCode="0.0">
                  <c:v>5.5265801624558328</c:v>
                </c:pt>
                <c:pt idx="1">
                  <c:v>404.35243266231646</c:v>
                </c:pt>
                <c:pt idx="2">
                  <c:v>1402.649641668688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05-4A09-92C7-CA9A16DD2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Emissions from</a:t>
            </a:r>
          </a:p>
          <a:p>
            <a:pPr>
              <a:defRPr sz="1600"/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ETS Stationary</a:t>
            </a:r>
          </a:p>
          <a:p>
            <a:pPr>
              <a:defRPr sz="1600"/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Industry</a:t>
            </a:r>
          </a:p>
          <a:p>
            <a:pPr>
              <a:defRPr sz="1600"/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40450646971916487"/>
          <c:y val="0.408634202410222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285820312499996"/>
          <c:y val="4.8848148148148147E-2"/>
          <c:w val="0.51082005208333336"/>
          <c:h val="0.90812453703703699"/>
        </c:manualLayout>
      </c:layout>
      <c:doughnutChart>
        <c:varyColors val="1"/>
        <c:ser>
          <c:idx val="0"/>
          <c:order val="0"/>
          <c:spPr>
            <a:solidFill>
              <a:schemeClr val="accent4"/>
            </a:solidFill>
          </c:spPr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3A-4426-9254-2551154C6C82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3A-4426-9254-2551154C6C82}"/>
              </c:ext>
            </c:extLst>
          </c:dPt>
          <c:dPt>
            <c:idx val="2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3A-4426-9254-2551154C6C82}"/>
              </c:ext>
            </c:extLst>
          </c:dPt>
          <c:dLbls>
            <c:dLbl>
              <c:idx val="0"/>
              <c:layout>
                <c:manualLayout>
                  <c:x val="0.21327393440841566"/>
                  <c:y val="-0.22462302243306004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F49B72-26EA-4EDC-B621-0F1D057D8836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EC55B38C-3B91-4CA6-BDC9-F6FF2939BA8A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E480ACE5-77C6-455D-A37D-58DDA22FA66C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123613743555879"/>
                      <c:h val="0.2063848121349728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A3A-4426-9254-2551154C6C82}"/>
                </c:ext>
              </c:extLst>
            </c:dLbl>
            <c:dLbl>
              <c:idx val="1"/>
              <c:layout>
                <c:manualLayout>
                  <c:x val="0.18909196154111385"/>
                  <c:y val="0.23660291696282318"/>
                </c:manualLayout>
              </c:layout>
              <c:tx>
                <c:rich>
                  <a:bodyPr/>
                  <a:lstStyle/>
                  <a:p>
                    <a:fld id="{61B1FE87-716C-4A66-931F-C2DC5B43CB14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12F314BA-037F-437F-8AE6-F859194038A4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fld id="{F99FCF14-3945-492C-A338-A5C97D7AF906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A3A-4426-9254-2551154C6C82}"/>
                </c:ext>
              </c:extLst>
            </c:dLbl>
            <c:dLbl>
              <c:idx val="2"/>
              <c:layout>
                <c:manualLayout>
                  <c:x val="-0.2230953405901738"/>
                  <c:y val="-0.23360794333038237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/>
                      <a:t>Aluminium Production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0"/>
                      <a:t>1403 </a:t>
                    </a:r>
                    <a:r>
                      <a:rPr lang="en-US" sz="12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2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2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sz="1200" b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0"/>
                      <a:t>78%</a:t>
                    </a:r>
                    <a:endParaRPr lang="en-US" b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7014828529455403"/>
                      <c:h val="0.26029433751890724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5-BA3A-4426-9254-2551154C6C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'Skuldbindingar | Obligations'!$W$347:$W$349</c:f>
              <c:strCache>
                <c:ptCount val="3"/>
                <c:pt idx="0">
                  <c:v>Fuel Combustion, Stationary Industry</c:v>
                </c:pt>
                <c:pt idx="1">
                  <c:v>Ferrosilicon and Silicon Metal Production</c:v>
                </c:pt>
                <c:pt idx="2">
                  <c:v>Aluminium Production</c:v>
                </c:pt>
              </c:strCache>
            </c:strRef>
          </c:cat>
          <c:val>
            <c:numRef>
              <c:f>'Skuldbindingar | Obligations'!$X$347:$X$349</c:f>
              <c:numCache>
                <c:formatCode>0</c:formatCode>
                <c:ptCount val="3"/>
                <c:pt idx="0" formatCode="0.0">
                  <c:v>5.5265801624558328</c:v>
                </c:pt>
                <c:pt idx="1">
                  <c:v>404.35243266231646</c:v>
                </c:pt>
                <c:pt idx="2">
                  <c:v>1402.649641668688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3A-4426-9254-2551154C6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600" b="1"/>
              <a:t>Losun Íslands</a:t>
            </a:r>
          </a:p>
          <a:p>
            <a:pPr>
              <a:defRPr/>
            </a:pPr>
            <a:r>
              <a:rPr lang="is-IS" sz="1600" b="1"/>
              <a:t>2023</a:t>
            </a:r>
          </a:p>
          <a:p>
            <a:pPr>
              <a:defRPr/>
            </a:pPr>
            <a:r>
              <a:rPr lang="is-IS" sz="1200" b="0" baseline="0"/>
              <a:t>án losunar frá</a:t>
            </a:r>
          </a:p>
          <a:p>
            <a:pPr>
              <a:defRPr/>
            </a:pPr>
            <a:r>
              <a:rPr lang="is-IS" sz="1200" b="0" baseline="0"/>
              <a:t>landnotkun</a:t>
            </a:r>
            <a:endParaRPr lang="is-IS" sz="1200" b="0"/>
          </a:p>
        </c:rich>
      </c:tx>
      <c:layout>
        <c:manualLayout>
          <c:xMode val="edge"/>
          <c:yMode val="edge"/>
          <c:x val="0.42391777404570474"/>
          <c:y val="0.4138071304746703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702312705299947"/>
          <c:y val="7.7932023310225931E-2"/>
          <c:w val="0.45580729166666667"/>
          <c:h val="0.8103240740740740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85F-46AD-A14D-129BE1C4AC49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85F-46AD-A14D-129BE1C4AC49}"/>
              </c:ext>
            </c:extLst>
          </c:dPt>
          <c:dPt>
            <c:idx val="2"/>
            <c:bubble3D val="0"/>
            <c:spPr>
              <a:solidFill>
                <a:srgbClr val="7FB9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85F-46AD-A14D-129BE1C4AC49}"/>
              </c:ext>
            </c:extLst>
          </c:dPt>
          <c:dPt>
            <c:idx val="3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5F-46AD-A14D-129BE1C4AC4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85F-46AD-A14D-129BE1C4AC49}"/>
              </c:ext>
            </c:extLst>
          </c:dPt>
          <c:dPt>
            <c:idx val="5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85F-46AD-A14D-129BE1C4AC49}"/>
              </c:ext>
            </c:extLst>
          </c:dPt>
          <c:dPt>
            <c:idx val="6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85F-46AD-A14D-129BE1C4AC49}"/>
              </c:ext>
            </c:extLst>
          </c:dPt>
          <c:dPt>
            <c:idx val="7"/>
            <c:bubble3D val="0"/>
            <c:spPr>
              <a:solidFill>
                <a:schemeClr val="accent1">
                  <a:lumMod val="25000"/>
                  <a:lumOff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85F-46AD-A14D-129BE1C4AC49}"/>
              </c:ext>
            </c:extLst>
          </c:dPt>
          <c:dLbls>
            <c:dLbl>
              <c:idx val="0"/>
              <c:layout>
                <c:manualLayout>
                  <c:x val="4.9785180728866583E-2"/>
                  <c:y val="0.18050326509768139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E32284A-8F90-4748-B0F5-6F6E58D11B5A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BF2AFE09-1445-400A-AEA0-466E41B1FC30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EC5680EF-1B1A-4EAB-9308-CE113ADB1355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85F-46AD-A14D-129BE1C4AC49}"/>
                </c:ext>
              </c:extLst>
            </c:dLbl>
            <c:dLbl>
              <c:idx val="1"/>
              <c:layout>
                <c:manualLayout>
                  <c:x val="-0.1767730115428601"/>
                  <c:y val="0.18830432641428355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D13A9EF-5FAA-4B67-8F14-640355573CDB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EA91B62A-0BA8-4534-A750-808D83577502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2852F327-B7F6-406C-96BA-AD96A0AD6B31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85F-46AD-A14D-129BE1C4AC49}"/>
                </c:ext>
              </c:extLst>
            </c:dLbl>
            <c:dLbl>
              <c:idx val="2"/>
              <c:layout>
                <c:manualLayout>
                  <c:x val="-0.20344977977248438"/>
                  <c:y val="4.4183888615293626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9CBAC73-3C67-4214-82D5-853677065651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1A58D8B4-24A6-49BE-88F0-174A28FF5135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C9060AC0-1EA3-4A4F-B3BA-C296C52374BE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[PERCENTAGE]</a:t>
                    </a:fld>
                    <a:endParaRPr 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85F-46AD-A14D-129BE1C4AC49}"/>
                </c:ext>
              </c:extLst>
            </c:dLbl>
            <c:dLbl>
              <c:idx val="3"/>
              <c:layout>
                <c:manualLayout>
                  <c:x val="-0.20345240885416666"/>
                  <c:y val="-0.15875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51E952F-6CE4-4073-AE6D-13BDD66E09B3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3D915031-0400-4551-94FB-79B05FF42249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22AC36B7-6490-404A-B6B3-C86AA75782B2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259986979166664"/>
                      <c:h val="0.170556712962962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85F-46AD-A14D-129BE1C4AC49}"/>
                </c:ext>
              </c:extLst>
            </c:dLbl>
            <c:dLbl>
              <c:idx val="4"/>
              <c:layout>
                <c:manualLayout>
                  <c:x val="0.20515306460487237"/>
                  <c:y val="-0.14775098872671094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5046364-EB60-483C-9362-FDF90B078076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303A610A-DAC1-419D-87E1-0C3AB5FBACAA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444CA717-8CDF-4602-97F9-44AD4C8BAD8B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[PERCENTAGE]</a:t>
                    </a:fld>
                    <a:endParaRPr 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0521269455350997"/>
                      <c:h val="0.138580075512292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85F-46AD-A14D-129BE1C4AC49}"/>
                </c:ext>
              </c:extLst>
            </c:dLbl>
            <c:dLbl>
              <c:idx val="5"/>
              <c:layout>
                <c:manualLayout>
                  <c:x val="0.22158854166666667"/>
                  <c:y val="-8.5254629629629611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08754A4-DC91-4DB7-8056-F09D875CF29C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[CATEGORY NAME]</a:t>
                    </a:fld>
                    <a:endParaRPr lang="en-US" sz="12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8EAE2F38-2CBB-45EF-A8B6-ED7928B7F521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E73E7152-B510-43CE-96D5-EAFDDBC97C23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141328124999999"/>
                      <c:h val="0.1309564814814815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C85F-46AD-A14D-129BE1C4AC49}"/>
                </c:ext>
              </c:extLst>
            </c:dLbl>
            <c:dLbl>
              <c:idx val="6"/>
              <c:layout>
                <c:manualLayout>
                  <c:x val="0.21993489583333334"/>
                  <c:y val="3.2337962962962964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987F407-D89B-4DF9-9255-443CA7320D2A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1404E2A9-75C5-4C5D-9779-EE35DD91C628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A41120A7-69E9-4FE6-B021-7FDF71007CB9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[PERCENTAGE]</a:t>
                    </a:fld>
                    <a:endParaRPr 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C85F-46AD-A14D-129BE1C4AC49}"/>
                </c:ext>
              </c:extLst>
            </c:dLbl>
            <c:dLbl>
              <c:idx val="7"/>
              <c:layout>
                <c:manualLayout>
                  <c:x val="0.25421082499618308"/>
                  <c:y val="0.20142805084913493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3B06761-20F1-4716-9B83-22BCD2675194}" type="CATEGORYNAME">
                      <a:rPr lang="en-US" sz="1200" b="1"/>
                      <a:pPr>
                        <a:defRPr/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/>
                    </a:pPr>
                    <a:fld id="{EAD98EE4-4514-4DE2-97CA-A23A9814B150}" type="VALUE">
                      <a:rPr lang="en-US"/>
                      <a:pPr>
                        <a:defRPr/>
                      </a:pPr>
                      <a:t>[VALUE]</a:t>
                    </a:fld>
                    <a:r>
                      <a:rPr lang="en-US"/>
                      <a:t> þús.</a:t>
                    </a:r>
                    <a:r>
                      <a:rPr lang="en-US" baseline="0"/>
                      <a:t> tonn CO</a:t>
                    </a:r>
                    <a:r>
                      <a:rPr lang="en-US" baseline="-25000"/>
                      <a:t>2</a:t>
                    </a:r>
                    <a:r>
                      <a:rPr lang="en-US" baseline="0"/>
                      <a:t>-íg.</a:t>
                    </a:r>
                  </a:p>
                  <a:p>
                    <a:pPr>
                      <a:defRPr/>
                    </a:pPr>
                    <a:fld id="{0E7E8CEF-C8A2-41DF-9753-C977B591FE4C}" type="PERCENTAGE">
                      <a:rPr lang="en-US"/>
                      <a:pPr>
                        <a:defRPr/>
                      </a:pPr>
                      <a:t>[PERCENTAGE]</a:t>
                    </a:fld>
                    <a:endParaRPr 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C85F-46AD-A14D-129BE1C4AC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Emissions'!$D$139:$D$146</c:f>
              <c:strCache>
                <c:ptCount val="8"/>
                <c:pt idx="0">
                  <c:v>Fiskiskip</c:v>
                </c:pt>
                <c:pt idx="1">
                  <c:v>Vegasamgöngur</c:v>
                </c:pt>
                <c:pt idx="2">
                  <c:v>Jarðvarmavirkjanir</c:v>
                </c:pt>
                <c:pt idx="3">
                  <c:v>Álframleiðsla</c:v>
                </c:pt>
                <c:pt idx="4">
                  <c:v>Kísil- og kísilmálmframleiðsla</c:v>
                </c:pt>
                <c:pt idx="5">
                  <c:v>Landbúnaður</c:v>
                </c:pt>
                <c:pt idx="6">
                  <c:v>Úrgangur</c:v>
                </c:pt>
                <c:pt idx="7">
                  <c:v>Önnur losun</c:v>
                </c:pt>
              </c:strCache>
            </c:strRef>
          </c:cat>
          <c:val>
            <c:numRef>
              <c:f>'Losun | Emissions'!$E$139:$E$146</c:f>
              <c:numCache>
                <c:formatCode>0</c:formatCode>
                <c:ptCount val="8"/>
                <c:pt idx="0">
                  <c:v>484.54957298019235</c:v>
                </c:pt>
                <c:pt idx="1">
                  <c:v>920.79432047634907</c:v>
                </c:pt>
                <c:pt idx="2">
                  <c:v>176.69460000000001</c:v>
                </c:pt>
                <c:pt idx="3">
                  <c:v>1402.6496416686878</c:v>
                </c:pt>
                <c:pt idx="4">
                  <c:v>408.20430474231648</c:v>
                </c:pt>
                <c:pt idx="5">
                  <c:v>565.23858042692223</c:v>
                </c:pt>
                <c:pt idx="6">
                  <c:v>234.073911665163</c:v>
                </c:pt>
                <c:pt idx="7">
                  <c:v>329.2895244024412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85F-46AD-A14D-129BE1C4A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5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Úrgangur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Data'!$D$110</c:f>
              <c:strCache>
                <c:ptCount val="1"/>
                <c:pt idx="0">
                  <c:v>Urðun úrgangs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Data'!$H$108:$AV$108</c15:sqref>
                  </c15:fullRef>
                </c:ext>
              </c:extLst>
              <c:f>'Talnagögn | Numerical Data'!$H$108:$AO$108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Data'!$H$110:$AV$110</c15:sqref>
                  </c15:fullRef>
                </c:ext>
              </c:extLst>
              <c:f>'Talnagögn | Numerical Data'!$H$110:$AO$110</c:f>
              <c:numCache>
                <c:formatCode>0</c:formatCode>
                <c:ptCount val="34"/>
                <c:pt idx="0">
                  <c:v>172.53606160573185</c:v>
                </c:pt>
                <c:pt idx="1">
                  <c:v>177.17689459972712</c:v>
                </c:pt>
                <c:pt idx="2">
                  <c:v>191.3340701827706</c:v>
                </c:pt>
                <c:pt idx="3">
                  <c:v>203.1029013543118</c:v>
                </c:pt>
                <c:pt idx="4">
                  <c:v>213.84008956675834</c:v>
                </c:pt>
                <c:pt idx="5">
                  <c:v>224.78911059949189</c:v>
                </c:pt>
                <c:pt idx="6">
                  <c:v>231.71990901291827</c:v>
                </c:pt>
                <c:pt idx="7">
                  <c:v>238.37014750314779</c:v>
                </c:pt>
                <c:pt idx="8">
                  <c:v>246.67169624115184</c:v>
                </c:pt>
                <c:pt idx="9">
                  <c:v>255.63545202624636</c:v>
                </c:pt>
                <c:pt idx="10">
                  <c:v>263.47299072845624</c:v>
                </c:pt>
                <c:pt idx="11">
                  <c:v>273.57951002849359</c:v>
                </c:pt>
                <c:pt idx="12">
                  <c:v>277.42981142363999</c:v>
                </c:pt>
                <c:pt idx="13">
                  <c:v>280.7237355032218</c:v>
                </c:pt>
                <c:pt idx="14">
                  <c:v>289.36358341001977</c:v>
                </c:pt>
                <c:pt idx="15">
                  <c:v>283.88073703295896</c:v>
                </c:pt>
                <c:pt idx="16">
                  <c:v>308.73464539352659</c:v>
                </c:pt>
                <c:pt idx="17">
                  <c:v>308.02966803621149</c:v>
                </c:pt>
                <c:pt idx="18">
                  <c:v>293.01549216116052</c:v>
                </c:pt>
                <c:pt idx="19">
                  <c:v>283.75050344880202</c:v>
                </c:pt>
                <c:pt idx="20">
                  <c:v>280.45500605778898</c:v>
                </c:pt>
                <c:pt idx="21">
                  <c:v>259.9436503224897</c:v>
                </c:pt>
                <c:pt idx="22">
                  <c:v>237.97107935754372</c:v>
                </c:pt>
                <c:pt idx="23">
                  <c:v>238.18718205726799</c:v>
                </c:pt>
                <c:pt idx="24">
                  <c:v>236.75247745728154</c:v>
                </c:pt>
                <c:pt idx="25">
                  <c:v>233.69345769894986</c:v>
                </c:pt>
                <c:pt idx="26">
                  <c:v>230.92311140512251</c:v>
                </c:pt>
                <c:pt idx="27">
                  <c:v>226.76234473413896</c:v>
                </c:pt>
                <c:pt idx="28">
                  <c:v>226.65217521019284</c:v>
                </c:pt>
                <c:pt idx="29">
                  <c:v>201.10888758887586</c:v>
                </c:pt>
                <c:pt idx="30">
                  <c:v>228.9549570903697</c:v>
                </c:pt>
                <c:pt idx="31">
                  <c:v>224.88063959888589</c:v>
                </c:pt>
                <c:pt idx="32">
                  <c:v>214.62862421569852</c:v>
                </c:pt>
                <c:pt idx="33">
                  <c:v>201.15949409299373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2-4792-9F01-CD5E8C9EE1FD}"/>
            </c:ext>
          </c:extLst>
        </c:ser>
        <c:ser>
          <c:idx val="1"/>
          <c:order val="1"/>
          <c:tx>
            <c:strRef>
              <c:f>'Talnagögn | Numerical Data'!$D$111</c:f>
              <c:strCache>
                <c:ptCount val="1"/>
                <c:pt idx="0">
                  <c:v>Jarðgerð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Data'!$H$108:$AV$108</c15:sqref>
                  </c15:fullRef>
                </c:ext>
              </c:extLst>
              <c:f>'Talnagögn | Numerical Data'!$H$108:$AO$108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Data'!$H$111:$AV$111</c15:sqref>
                  </c15:fullRef>
                </c:ext>
              </c:extLst>
              <c:f>'Talnagögn | Numerical Data'!$H$111:$AO$111</c:f>
              <c:numCache>
                <c:formatCode>0.0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0.35119999999999996</c:v>
                </c:pt>
                <c:pt idx="6">
                  <c:v>0.35119999999999996</c:v>
                </c:pt>
                <c:pt idx="7">
                  <c:v>0.35119999999999996</c:v>
                </c:pt>
                <c:pt idx="8">
                  <c:v>0.35119999999999996</c:v>
                </c:pt>
                <c:pt idx="9">
                  <c:v>0.35119999999999996</c:v>
                </c:pt>
                <c:pt idx="10">
                  <c:v>0.35119999999999996</c:v>
                </c:pt>
                <c:pt idx="11">
                  <c:v>0.35119999999999996</c:v>
                </c:pt>
                <c:pt idx="12">
                  <c:v>0.35119999999999996</c:v>
                </c:pt>
                <c:pt idx="13">
                  <c:v>0.52679999999999993</c:v>
                </c:pt>
                <c:pt idx="14">
                  <c:v>0.52679999999999993</c:v>
                </c:pt>
                <c:pt idx="15">
                  <c:v>0.878</c:v>
                </c:pt>
                <c:pt idx="16">
                  <c:v>1.4047999999999998</c:v>
                </c:pt>
                <c:pt idx="17">
                  <c:v>1.756</c:v>
                </c:pt>
                <c:pt idx="18">
                  <c:v>1.8625891999999999</c:v>
                </c:pt>
                <c:pt idx="19">
                  <c:v>2.2367794543999997</c:v>
                </c:pt>
                <c:pt idx="20">
                  <c:v>2.6769409079200002</c:v>
                </c:pt>
                <c:pt idx="21">
                  <c:v>2.5077241083999997</c:v>
                </c:pt>
                <c:pt idx="22">
                  <c:v>1.9630763</c:v>
                </c:pt>
                <c:pt idx="23">
                  <c:v>2.6282052</c:v>
                </c:pt>
                <c:pt idx="24">
                  <c:v>3.5365840000000004</c:v>
                </c:pt>
                <c:pt idx="25">
                  <c:v>3.7405258400000001</c:v>
                </c:pt>
                <c:pt idx="26">
                  <c:v>4.005311324</c:v>
                </c:pt>
                <c:pt idx="27">
                  <c:v>3.8114029168000005</c:v>
                </c:pt>
                <c:pt idx="28">
                  <c:v>4.2153498204000002</c:v>
                </c:pt>
                <c:pt idx="29">
                  <c:v>4.1906804963599997</c:v>
                </c:pt>
                <c:pt idx="30">
                  <c:v>5.6019828615157898</c:v>
                </c:pt>
                <c:pt idx="31">
                  <c:v>5.5284207998105259</c:v>
                </c:pt>
                <c:pt idx="32">
                  <c:v>2.6795484302947372</c:v>
                </c:pt>
                <c:pt idx="33">
                  <c:v>3.0298550013473684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92-4792-9F01-CD5E8C9EE1FD}"/>
            </c:ext>
          </c:extLst>
        </c:ser>
        <c:ser>
          <c:idx val="2"/>
          <c:order val="2"/>
          <c:tx>
            <c:strRef>
              <c:f>'Talnagögn | Numerical Data'!$D$112</c:f>
              <c:strCache>
                <c:ptCount val="1"/>
                <c:pt idx="0">
                  <c:v>Brennsla og opinn bruni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Data'!$H$108:$AV$108</c15:sqref>
                  </c15:fullRef>
                </c:ext>
              </c:extLst>
              <c:f>'Talnagögn | Numerical Data'!$H$108:$AO$108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Data'!$H$112:$AV$112</c15:sqref>
                  </c15:fullRef>
                </c:ext>
              </c:extLst>
              <c:f>'Talnagögn | Numerical Data'!$H$112:$AO$112</c:f>
              <c:numCache>
                <c:formatCode>0</c:formatCode>
                <c:ptCount val="34"/>
                <c:pt idx="0">
                  <c:v>15.600052964345515</c:v>
                </c:pt>
                <c:pt idx="1">
                  <c:v>15.482561392970339</c:v>
                </c:pt>
                <c:pt idx="2">
                  <c:v>15.090417015446921</c:v>
                </c:pt>
                <c:pt idx="3">
                  <c:v>12.969726427709464</c:v>
                </c:pt>
                <c:pt idx="4">
                  <c:v>11.998726195395655</c:v>
                </c:pt>
                <c:pt idx="5">
                  <c:v>10.652491415063672</c:v>
                </c:pt>
                <c:pt idx="6">
                  <c:v>9.5904339991834107</c:v>
                </c:pt>
                <c:pt idx="7" formatCode="0.0">
                  <c:v>9.2159920304327336</c:v>
                </c:pt>
                <c:pt idx="8" formatCode="0.0">
                  <c:v>7.8716958547851945</c:v>
                </c:pt>
                <c:pt idx="9" formatCode="0.0">
                  <c:v>6.5162739195936084</c:v>
                </c:pt>
                <c:pt idx="10" formatCode="0.0">
                  <c:v>6.260771279389818</c:v>
                </c:pt>
                <c:pt idx="11" formatCode="0.0">
                  <c:v>5.7366936821994381</c:v>
                </c:pt>
                <c:pt idx="12" formatCode="0.0">
                  <c:v>5.3423629461557942</c:v>
                </c:pt>
                <c:pt idx="13" formatCode="0.0">
                  <c:v>4.6138064720172016</c:v>
                </c:pt>
                <c:pt idx="14" formatCode="0.0">
                  <c:v>6.9203627534090515</c:v>
                </c:pt>
                <c:pt idx="15" formatCode="0.0">
                  <c:v>5.5573345470239897</c:v>
                </c:pt>
                <c:pt idx="16" formatCode="0.0">
                  <c:v>5.7497759114371663</c:v>
                </c:pt>
                <c:pt idx="17" formatCode="0.0">
                  <c:v>8.7305811954460175</c:v>
                </c:pt>
                <c:pt idx="18" formatCode="0.0">
                  <c:v>7.018919753655064</c:v>
                </c:pt>
                <c:pt idx="19" formatCode="0.0">
                  <c:v>6.9010512572312743</c:v>
                </c:pt>
                <c:pt idx="20" formatCode="0.0">
                  <c:v>6.6899681626095795</c:v>
                </c:pt>
                <c:pt idx="21" formatCode="0.0">
                  <c:v>7.3850005751473908</c:v>
                </c:pt>
                <c:pt idx="22" formatCode="0.0">
                  <c:v>7.1131856831429161</c:v>
                </c:pt>
                <c:pt idx="23" formatCode="0.0">
                  <c:v>6.0870657461533337</c:v>
                </c:pt>
                <c:pt idx="24" formatCode="0.0">
                  <c:v>8.2851327045513337</c:v>
                </c:pt>
                <c:pt idx="25" formatCode="0.0">
                  <c:v>7.6186190672399992</c:v>
                </c:pt>
                <c:pt idx="26" formatCode="0.0">
                  <c:v>8.1974943031173328</c:v>
                </c:pt>
                <c:pt idx="27" formatCode="0.0">
                  <c:v>8.6037772833349315</c:v>
                </c:pt>
                <c:pt idx="28" formatCode="0.0">
                  <c:v>5.8784597129789287</c:v>
                </c:pt>
                <c:pt idx="29">
                  <c:v>8.8041673251140882</c:v>
                </c:pt>
                <c:pt idx="30" formatCode="0.0">
                  <c:v>6.774474903877203</c:v>
                </c:pt>
                <c:pt idx="31" formatCode="0.0">
                  <c:v>6.8975394851001743</c:v>
                </c:pt>
                <c:pt idx="32">
                  <c:v>7.1490361221504806</c:v>
                </c:pt>
                <c:pt idx="33" formatCode="0.0">
                  <c:v>6.8078014722938942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92-4792-9F01-CD5E8C9EE1FD}"/>
            </c:ext>
          </c:extLst>
        </c:ser>
        <c:ser>
          <c:idx val="3"/>
          <c:order val="3"/>
          <c:tx>
            <c:strRef>
              <c:f>'Talnagögn | Numerical Data'!$D$113</c:f>
              <c:strCache>
                <c:ptCount val="1"/>
                <c:pt idx="0">
                  <c:v>Meðhöndlun skólps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Data'!$H$108:$AV$108</c15:sqref>
                  </c15:fullRef>
                </c:ext>
              </c:extLst>
              <c:f>'Talnagögn | Numerical Data'!$H$108:$AO$108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Data'!$H$113:$AV$113</c15:sqref>
                  </c15:fullRef>
                </c:ext>
              </c:extLst>
              <c:f>'Talnagögn | Numerical Data'!$H$113:$AO$113</c:f>
              <c:numCache>
                <c:formatCode>0</c:formatCode>
                <c:ptCount val="34"/>
                <c:pt idx="0">
                  <c:v>20.729319319725228</c:v>
                </c:pt>
                <c:pt idx="1">
                  <c:v>20.756704336816501</c:v>
                </c:pt>
                <c:pt idx="2">
                  <c:v>20.363270861086303</c:v>
                </c:pt>
                <c:pt idx="3">
                  <c:v>21.660097523645547</c:v>
                </c:pt>
                <c:pt idx="4">
                  <c:v>20.526149404974916</c:v>
                </c:pt>
                <c:pt idx="5">
                  <c:v>21.103912777800161</c:v>
                </c:pt>
                <c:pt idx="6">
                  <c:v>24.727457341309677</c:v>
                </c:pt>
                <c:pt idx="7">
                  <c:v>25.853901561037276</c:v>
                </c:pt>
                <c:pt idx="8">
                  <c:v>21.808072652126455</c:v>
                </c:pt>
                <c:pt idx="9">
                  <c:v>22.09977596543056</c:v>
                </c:pt>
                <c:pt idx="10">
                  <c:v>24.036635978860364</c:v>
                </c:pt>
                <c:pt idx="11">
                  <c:v>23.904212319621941</c:v>
                </c:pt>
                <c:pt idx="12">
                  <c:v>25.322879054106206</c:v>
                </c:pt>
                <c:pt idx="13">
                  <c:v>24.064849212334956</c:v>
                </c:pt>
                <c:pt idx="14">
                  <c:v>22.606861432731527</c:v>
                </c:pt>
                <c:pt idx="15">
                  <c:v>22.012665094946588</c:v>
                </c:pt>
                <c:pt idx="16">
                  <c:v>19.643820053238187</c:v>
                </c:pt>
                <c:pt idx="17">
                  <c:v>20.586809912378513</c:v>
                </c:pt>
                <c:pt idx="18">
                  <c:v>19.73002874603792</c:v>
                </c:pt>
                <c:pt idx="19">
                  <c:v>18.881743109281025</c:v>
                </c:pt>
                <c:pt idx="20">
                  <c:v>18.434064521967848</c:v>
                </c:pt>
                <c:pt idx="21">
                  <c:v>19.00842493328043</c:v>
                </c:pt>
                <c:pt idx="22">
                  <c:v>21.362041979488502</c:v>
                </c:pt>
                <c:pt idx="23">
                  <c:v>20.869141288399451</c:v>
                </c:pt>
                <c:pt idx="24">
                  <c:v>18.828842096890703</c:v>
                </c:pt>
                <c:pt idx="25">
                  <c:v>20.934175804304665</c:v>
                </c:pt>
                <c:pt idx="26">
                  <c:v>19.048941320943733</c:v>
                </c:pt>
                <c:pt idx="27">
                  <c:v>20.216853905151687</c:v>
                </c:pt>
                <c:pt idx="28">
                  <c:v>21.247804131892615</c:v>
                </c:pt>
                <c:pt idx="29">
                  <c:v>19.607096527075733</c:v>
                </c:pt>
                <c:pt idx="30">
                  <c:v>19.024588224157085</c:v>
                </c:pt>
                <c:pt idx="31">
                  <c:v>20.380191645919147</c:v>
                </c:pt>
                <c:pt idx="32">
                  <c:v>22.931165158828264</c:v>
                </c:pt>
                <c:pt idx="33">
                  <c:v>23.07676109852801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92-4792-9F01-CD5E8C9EE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227402936"/>
        <c:axId val="1227403296"/>
      </c:barChart>
      <c:catAx>
        <c:axId val="1227402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3296"/>
        <c:crosses val="autoZero"/>
        <c:auto val="1"/>
        <c:lblAlgn val="ctr"/>
        <c:lblOffset val="100"/>
        <c:noMultiLvlLbl val="0"/>
      </c:catAx>
      <c:valAx>
        <c:axId val="122740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Landbúnaður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'Talnagögn | Numerical Data'!$D$81</c:f>
              <c:strCache>
                <c:ptCount val="1"/>
                <c:pt idx="0">
                  <c:v>Nautgripir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Data'!$H$81:$AV$81</c15:sqref>
                  </c15:fullRef>
                </c:ext>
              </c:extLst>
              <c:f>'Talnagögn | Numerical Data'!$H$81:$AO$81</c:f>
              <c:numCache>
                <c:formatCode>0</c:formatCode>
                <c:ptCount val="34"/>
                <c:pt idx="0">
                  <c:v>188.0046887541811</c:v>
                </c:pt>
                <c:pt idx="1">
                  <c:v>190.61512159758942</c:v>
                </c:pt>
                <c:pt idx="2">
                  <c:v>191.96971857402184</c:v>
                </c:pt>
                <c:pt idx="3">
                  <c:v>187.49914689792348</c:v>
                </c:pt>
                <c:pt idx="4">
                  <c:v>183.69739134605561</c:v>
                </c:pt>
                <c:pt idx="5">
                  <c:v>183.96792923256734</c:v>
                </c:pt>
                <c:pt idx="6">
                  <c:v>185.93223310764947</c:v>
                </c:pt>
                <c:pt idx="7">
                  <c:v>177.11008267366424</c:v>
                </c:pt>
                <c:pt idx="8">
                  <c:v>179.37383166888964</c:v>
                </c:pt>
                <c:pt idx="9">
                  <c:v>174.86314361902191</c:v>
                </c:pt>
                <c:pt idx="10">
                  <c:v>169.58121942611245</c:v>
                </c:pt>
                <c:pt idx="11">
                  <c:v>166.22151914232143</c:v>
                </c:pt>
                <c:pt idx="12">
                  <c:v>160.3627678317103</c:v>
                </c:pt>
                <c:pt idx="13">
                  <c:v>156.52374292097076</c:v>
                </c:pt>
                <c:pt idx="14">
                  <c:v>153.12517707350685</c:v>
                </c:pt>
                <c:pt idx="15">
                  <c:v>154.63736709249861</c:v>
                </c:pt>
                <c:pt idx="16">
                  <c:v>161.98570245216249</c:v>
                </c:pt>
                <c:pt idx="17">
                  <c:v>167.84706840317421</c:v>
                </c:pt>
                <c:pt idx="18">
                  <c:v>170.80791508327954</c:v>
                </c:pt>
                <c:pt idx="19">
                  <c:v>173.0470126451134</c:v>
                </c:pt>
                <c:pt idx="20">
                  <c:v>168.42744533890814</c:v>
                </c:pt>
                <c:pt idx="21">
                  <c:v>167.85692310908078</c:v>
                </c:pt>
                <c:pt idx="22">
                  <c:v>160.48462903994377</c:v>
                </c:pt>
                <c:pt idx="23">
                  <c:v>156.68974799226569</c:v>
                </c:pt>
                <c:pt idx="24">
                  <c:v>169.56330639343651</c:v>
                </c:pt>
                <c:pt idx="25">
                  <c:v>179.38176663051135</c:v>
                </c:pt>
                <c:pt idx="26">
                  <c:v>180.59257760703559</c:v>
                </c:pt>
                <c:pt idx="27">
                  <c:v>180.64651542700517</c:v>
                </c:pt>
                <c:pt idx="28">
                  <c:v>181.4030228179445</c:v>
                </c:pt>
                <c:pt idx="29">
                  <c:v>181.79319832809949</c:v>
                </c:pt>
                <c:pt idx="30">
                  <c:v>180.46493792406258</c:v>
                </c:pt>
                <c:pt idx="31">
                  <c:v>181.84713049735353</c:v>
                </c:pt>
                <c:pt idx="32">
                  <c:v>180.65961044039184</c:v>
                </c:pt>
                <c:pt idx="33">
                  <c:v>174.80922310000031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B-4AC8-8B50-BA754CD2E2AD}"/>
            </c:ext>
          </c:extLst>
        </c:ser>
        <c:ser>
          <c:idx val="6"/>
          <c:order val="1"/>
          <c:tx>
            <c:strRef>
              <c:f>'Talnagögn | Numerical Data'!$D$85</c:f>
              <c:strCache>
                <c:ptCount val="1"/>
                <c:pt idx="0">
                  <c:v>Sauðfé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Data'!$H$85:$AV$85</c15:sqref>
                  </c15:fullRef>
                </c:ext>
              </c:extLst>
              <c:f>'Talnagögn | Numerical Data'!$H$85:$AO$85</c:f>
              <c:numCache>
                <c:formatCode>0</c:formatCode>
                <c:ptCount val="34"/>
                <c:pt idx="0">
                  <c:v>231.1390763888657</c:v>
                </c:pt>
                <c:pt idx="1">
                  <c:v>214.55316269165007</c:v>
                </c:pt>
                <c:pt idx="2">
                  <c:v>203.74692990564867</c:v>
                </c:pt>
                <c:pt idx="3">
                  <c:v>204.10437502900382</c:v>
                </c:pt>
                <c:pt idx="4">
                  <c:v>207.35865495715228</c:v>
                </c:pt>
                <c:pt idx="5">
                  <c:v>190.38253159347332</c:v>
                </c:pt>
                <c:pt idx="6">
                  <c:v>191.59951140474078</c:v>
                </c:pt>
                <c:pt idx="7">
                  <c:v>195.60074471306925</c:v>
                </c:pt>
                <c:pt idx="8">
                  <c:v>201.43202112298107</c:v>
                </c:pt>
                <c:pt idx="9">
                  <c:v>199.84918520706651</c:v>
                </c:pt>
                <c:pt idx="10">
                  <c:v>191.05209113213883</c:v>
                </c:pt>
                <c:pt idx="11">
                  <c:v>193.52199263556417</c:v>
                </c:pt>
                <c:pt idx="12">
                  <c:v>191.73028981143511</c:v>
                </c:pt>
                <c:pt idx="13">
                  <c:v>188.89537199929515</c:v>
                </c:pt>
                <c:pt idx="14">
                  <c:v>185.09394945828004</c:v>
                </c:pt>
                <c:pt idx="15">
                  <c:v>184.38148667467073</c:v>
                </c:pt>
                <c:pt idx="16">
                  <c:v>185.45505018227988</c:v>
                </c:pt>
                <c:pt idx="17">
                  <c:v>186.17693381308857</c:v>
                </c:pt>
                <c:pt idx="18">
                  <c:v>187.73507187901035</c:v>
                </c:pt>
                <c:pt idx="19">
                  <c:v>192.73763182555481</c:v>
                </c:pt>
                <c:pt idx="20">
                  <c:v>196.50489505690683</c:v>
                </c:pt>
                <c:pt idx="21">
                  <c:v>193.96103345167069</c:v>
                </c:pt>
                <c:pt idx="22">
                  <c:v>192.45195197235614</c:v>
                </c:pt>
                <c:pt idx="23">
                  <c:v>189.22390690238441</c:v>
                </c:pt>
                <c:pt idx="24">
                  <c:v>195.98850979835902</c:v>
                </c:pt>
                <c:pt idx="25">
                  <c:v>190.18192060981792</c:v>
                </c:pt>
                <c:pt idx="26">
                  <c:v>190.78598715937088</c:v>
                </c:pt>
                <c:pt idx="27">
                  <c:v>183.01171890723066</c:v>
                </c:pt>
                <c:pt idx="28">
                  <c:v>173.97080057675515</c:v>
                </c:pt>
                <c:pt idx="29">
                  <c:v>161.38162337650456</c:v>
                </c:pt>
                <c:pt idx="30">
                  <c:v>155.20067936570649</c:v>
                </c:pt>
                <c:pt idx="31">
                  <c:v>154.77957587236946</c:v>
                </c:pt>
                <c:pt idx="32">
                  <c:v>148.11322103422799</c:v>
                </c:pt>
                <c:pt idx="33">
                  <c:v>141.71684053086173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CB-4AC8-8B50-BA754CD2E2AD}"/>
            </c:ext>
          </c:extLst>
        </c:ser>
        <c:ser>
          <c:idx val="0"/>
          <c:order val="2"/>
          <c:tx>
            <c:strRef>
              <c:f>'Talnagögn | Numerical Data'!$D$74</c:f>
              <c:strCache>
                <c:ptCount val="1"/>
                <c:pt idx="0">
                  <c:v>Áburðarnotkun í landbúnaði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Data'!$H$74:$AV$74</c15:sqref>
                  </c15:fullRef>
                </c:ext>
              </c:extLst>
              <c:f>'Talnagögn | Numerical Data'!$H$74:$AO$74</c:f>
              <c:numCache>
                <c:formatCode>0</c:formatCode>
                <c:ptCount val="34"/>
                <c:pt idx="0">
                  <c:v>150.44812935452535</c:v>
                </c:pt>
                <c:pt idx="1">
                  <c:v>146.21150695284922</c:v>
                </c:pt>
                <c:pt idx="2">
                  <c:v>138.56791506362313</c:v>
                </c:pt>
                <c:pt idx="3">
                  <c:v>141.40196500226193</c:v>
                </c:pt>
                <c:pt idx="4">
                  <c:v>144.08851939937318</c:v>
                </c:pt>
                <c:pt idx="5">
                  <c:v>140.36323664367572</c:v>
                </c:pt>
                <c:pt idx="6">
                  <c:v>147.09317343672188</c:v>
                </c:pt>
                <c:pt idx="7">
                  <c:v>143.63534608003502</c:v>
                </c:pt>
                <c:pt idx="8">
                  <c:v>145.77713929169514</c:v>
                </c:pt>
                <c:pt idx="9">
                  <c:v>150.21060240016703</c:v>
                </c:pt>
                <c:pt idx="10">
                  <c:v>147.82378328824441</c:v>
                </c:pt>
                <c:pt idx="11">
                  <c:v>147.56360876412162</c:v>
                </c:pt>
                <c:pt idx="12">
                  <c:v>139.25398047819064</c:v>
                </c:pt>
                <c:pt idx="13">
                  <c:v>136.96456256754942</c:v>
                </c:pt>
                <c:pt idx="14">
                  <c:v>134.74652740604449</c:v>
                </c:pt>
                <c:pt idx="15">
                  <c:v>132.6462954058043</c:v>
                </c:pt>
                <c:pt idx="16">
                  <c:v>148.06919018833406</c:v>
                </c:pt>
                <c:pt idx="17">
                  <c:v>156.65496240863575</c:v>
                </c:pt>
                <c:pt idx="18">
                  <c:v>167.40784597714782</c:v>
                </c:pt>
                <c:pt idx="19">
                  <c:v>149.98649735133392</c:v>
                </c:pt>
                <c:pt idx="20">
                  <c:v>141.9041625260505</c:v>
                </c:pt>
                <c:pt idx="21">
                  <c:v>139.98679448963028</c:v>
                </c:pt>
                <c:pt idx="22">
                  <c:v>144.48592019345057</c:v>
                </c:pt>
                <c:pt idx="23">
                  <c:v>143.36800777241893</c:v>
                </c:pt>
                <c:pt idx="24">
                  <c:v>160.6823145963557</c:v>
                </c:pt>
                <c:pt idx="25">
                  <c:v>146.1202449602911</c:v>
                </c:pt>
                <c:pt idx="26">
                  <c:v>142.6558252658167</c:v>
                </c:pt>
                <c:pt idx="27">
                  <c:v>152.72195686025566</c:v>
                </c:pt>
                <c:pt idx="28">
                  <c:v>143.07606977821902</c:v>
                </c:pt>
                <c:pt idx="29">
                  <c:v>138.13506183845277</c:v>
                </c:pt>
                <c:pt idx="30">
                  <c:v>141.80762052419522</c:v>
                </c:pt>
                <c:pt idx="31">
                  <c:v>144.54274993816267</c:v>
                </c:pt>
                <c:pt idx="32">
                  <c:v>137.23332497516537</c:v>
                </c:pt>
                <c:pt idx="33">
                  <c:v>125.06651905599598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CB-4AC8-8B50-BA754CD2E2AD}"/>
            </c:ext>
          </c:extLst>
        </c:ser>
        <c:ser>
          <c:idx val="10"/>
          <c:order val="3"/>
          <c:tx>
            <c:strRef>
              <c:f>'Talnagögn | Numerical Data'!$D$89</c:f>
              <c:strCache>
                <c:ptCount val="1"/>
                <c:pt idx="0">
                  <c:v>Hestar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Data'!$H$89:$AV$89</c15:sqref>
                  </c15:fullRef>
                </c:ext>
              </c:extLst>
              <c:f>'Talnagögn | Numerical Data'!$H$89:$AO$89</c:f>
              <c:numCache>
                <c:formatCode>0</c:formatCode>
                <c:ptCount val="34"/>
                <c:pt idx="0">
                  <c:v>38.740472360304771</c:v>
                </c:pt>
                <c:pt idx="1">
                  <c:v>39.795604343001521</c:v>
                </c:pt>
                <c:pt idx="2">
                  <c:v>40.377053191020067</c:v>
                </c:pt>
                <c:pt idx="3">
                  <c:v>41.208811904589069</c:v>
                </c:pt>
                <c:pt idx="4">
                  <c:v>42.108293656069094</c:v>
                </c:pt>
                <c:pt idx="5">
                  <c:v>42.025064722918323</c:v>
                </c:pt>
                <c:pt idx="6">
                  <c:v>43.103857999870527</c:v>
                </c:pt>
                <c:pt idx="7">
                  <c:v>42.726593511653149</c:v>
                </c:pt>
                <c:pt idx="8">
                  <c:v>42.571256062568636</c:v>
                </c:pt>
                <c:pt idx="9">
                  <c:v>41.662808023568481</c:v>
                </c:pt>
                <c:pt idx="10">
                  <c:v>39.697384655834561</c:v>
                </c:pt>
                <c:pt idx="11">
                  <c:v>39.8380015993122</c:v>
                </c:pt>
                <c:pt idx="12">
                  <c:v>38.179189119982624</c:v>
                </c:pt>
                <c:pt idx="13">
                  <c:v>38.573679948008092</c:v>
                </c:pt>
                <c:pt idx="14">
                  <c:v>38.948833151395476</c:v>
                </c:pt>
                <c:pt idx="15">
                  <c:v>40.263016290423721</c:v>
                </c:pt>
                <c:pt idx="16">
                  <c:v>40.67874130200812</c:v>
                </c:pt>
                <c:pt idx="17">
                  <c:v>41.314547069378229</c:v>
                </c:pt>
                <c:pt idx="18">
                  <c:v>41.798395471275107</c:v>
                </c:pt>
                <c:pt idx="19">
                  <c:v>41.447837472033036</c:v>
                </c:pt>
                <c:pt idx="20">
                  <c:v>41.372396346240357</c:v>
                </c:pt>
                <c:pt idx="21">
                  <c:v>41.9625101994367</c:v>
                </c:pt>
                <c:pt idx="22">
                  <c:v>41.556098659768658</c:v>
                </c:pt>
                <c:pt idx="23">
                  <c:v>40.277945198793603</c:v>
                </c:pt>
                <c:pt idx="24">
                  <c:v>41.886735836578318</c:v>
                </c:pt>
                <c:pt idx="25">
                  <c:v>41.691611568726387</c:v>
                </c:pt>
                <c:pt idx="26">
                  <c:v>41.64256198212874</c:v>
                </c:pt>
                <c:pt idx="27">
                  <c:v>40.541452466938601</c:v>
                </c:pt>
                <c:pt idx="28">
                  <c:v>36.508824593635389</c:v>
                </c:pt>
                <c:pt idx="29">
                  <c:v>37.982317138170096</c:v>
                </c:pt>
                <c:pt idx="30">
                  <c:v>38.559097313416821</c:v>
                </c:pt>
                <c:pt idx="31">
                  <c:v>37.061617014852622</c:v>
                </c:pt>
                <c:pt idx="32">
                  <c:v>36.773549150790849</c:v>
                </c:pt>
                <c:pt idx="33">
                  <c:v>35.780241318261659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CB-4AC8-8B50-BA754CD2E2AD}"/>
            </c:ext>
          </c:extLst>
        </c:ser>
        <c:ser>
          <c:idx val="14"/>
          <c:order val="4"/>
          <c:tx>
            <c:strRef>
              <c:f>'Talnagögn | Numerical Data'!$D$93</c:f>
              <c:strCache>
                <c:ptCount val="1"/>
                <c:pt idx="0">
                  <c:v>Framræst ræktað land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Data'!$H$93:$AV$93</c15:sqref>
                  </c15:fullRef>
                </c:ext>
              </c:extLst>
              <c:f>'Talnagögn | Numerical Data'!$H$93:$AO$93</c:f>
              <c:numCache>
                <c:formatCode>0</c:formatCode>
                <c:ptCount val="34"/>
                <c:pt idx="0">
                  <c:v>45.157509350267823</c:v>
                </c:pt>
                <c:pt idx="1">
                  <c:v>47.610590270927354</c:v>
                </c:pt>
                <c:pt idx="2">
                  <c:v>49.595707027499792</c:v>
                </c:pt>
                <c:pt idx="3">
                  <c:v>50.659382682001961</c:v>
                </c:pt>
                <c:pt idx="4">
                  <c:v>52.526688090358761</c:v>
                </c:pt>
                <c:pt idx="5">
                  <c:v>53.535611684696292</c:v>
                </c:pt>
                <c:pt idx="6">
                  <c:v>54.545875518239846</c:v>
                </c:pt>
                <c:pt idx="7">
                  <c:v>55.386492659758218</c:v>
                </c:pt>
                <c:pt idx="8">
                  <c:v>56.808896954238953</c:v>
                </c:pt>
                <c:pt idx="9">
                  <c:v>57.370815840486671</c:v>
                </c:pt>
                <c:pt idx="10">
                  <c:v>57.738138653196437</c:v>
                </c:pt>
                <c:pt idx="11">
                  <c:v>58.073200644820055</c:v>
                </c:pt>
                <c:pt idx="12">
                  <c:v>58.992175819841655</c:v>
                </c:pt>
                <c:pt idx="13">
                  <c:v>60.049099477665493</c:v>
                </c:pt>
                <c:pt idx="14">
                  <c:v>61.751151968020771</c:v>
                </c:pt>
                <c:pt idx="15">
                  <c:v>62.935606531616934</c:v>
                </c:pt>
                <c:pt idx="16">
                  <c:v>63.090605144358925</c:v>
                </c:pt>
                <c:pt idx="17">
                  <c:v>63.242641450799553</c:v>
                </c:pt>
                <c:pt idx="18">
                  <c:v>63.531693158391874</c:v>
                </c:pt>
                <c:pt idx="19">
                  <c:v>63.698126377943815</c:v>
                </c:pt>
                <c:pt idx="20">
                  <c:v>63.775274467811194</c:v>
                </c:pt>
                <c:pt idx="21">
                  <c:v>63.852999117011613</c:v>
                </c:pt>
                <c:pt idx="22">
                  <c:v>63.935147796127616</c:v>
                </c:pt>
                <c:pt idx="23">
                  <c:v>64.014940724860139</c:v>
                </c:pt>
                <c:pt idx="24">
                  <c:v>64.099157043297879</c:v>
                </c:pt>
                <c:pt idx="25">
                  <c:v>64.227564878152648</c:v>
                </c:pt>
                <c:pt idx="26">
                  <c:v>64.335931776888927</c:v>
                </c:pt>
                <c:pt idx="27">
                  <c:v>64.52932614958209</c:v>
                </c:pt>
                <c:pt idx="28">
                  <c:v>64.798662636526515</c:v>
                </c:pt>
                <c:pt idx="29">
                  <c:v>65.073886736166003</c:v>
                </c:pt>
                <c:pt idx="30">
                  <c:v>66.107359634684457</c:v>
                </c:pt>
                <c:pt idx="31">
                  <c:v>67.06127282084347</c:v>
                </c:pt>
                <c:pt idx="32">
                  <c:v>68.084433663482216</c:v>
                </c:pt>
                <c:pt idx="33">
                  <c:v>68.792801539917406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CB-4AC8-8B50-BA754CD2E2AD}"/>
            </c:ext>
          </c:extLst>
        </c:ser>
        <c:ser>
          <c:idx val="1"/>
          <c:order val="5"/>
          <c:tx>
            <c:strRef>
              <c:f>'Talnagögn | Numerical Data'!$D$94</c:f>
              <c:strCache>
                <c:ptCount val="1"/>
                <c:pt idx="0">
                  <c:v>Önnur losun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Data'!$H$94:$AV$94</c15:sqref>
                  </c15:fullRef>
                </c:ext>
              </c:extLst>
              <c:f>'Talnagögn | Numerical Data'!$H$94:$AO$94</c:f>
              <c:numCache>
                <c:formatCode>0</c:formatCode>
                <c:ptCount val="34"/>
                <c:pt idx="0">
                  <c:v>22.459211475610005</c:v>
                </c:pt>
                <c:pt idx="1">
                  <c:v>20.767654374002973</c:v>
                </c:pt>
                <c:pt idx="2">
                  <c:v>18.577497585557012</c:v>
                </c:pt>
                <c:pt idx="3">
                  <c:v>19.085993475772739</c:v>
                </c:pt>
                <c:pt idx="4">
                  <c:v>19.074861840363951</c:v>
                </c:pt>
                <c:pt idx="5">
                  <c:v>18.913147466970372</c:v>
                </c:pt>
                <c:pt idx="6">
                  <c:v>19.099403065939555</c:v>
                </c:pt>
                <c:pt idx="7">
                  <c:v>18.937726654404059</c:v>
                </c:pt>
                <c:pt idx="8">
                  <c:v>20.231705938987034</c:v>
                </c:pt>
                <c:pt idx="9">
                  <c:v>19.880580716760164</c:v>
                </c:pt>
                <c:pt idx="10">
                  <c:v>20.561835577620286</c:v>
                </c:pt>
                <c:pt idx="11">
                  <c:v>22.786901286101624</c:v>
                </c:pt>
                <c:pt idx="12">
                  <c:v>21.869767144737807</c:v>
                </c:pt>
                <c:pt idx="13">
                  <c:v>21.238024227680626</c:v>
                </c:pt>
                <c:pt idx="14">
                  <c:v>21.125684691043375</c:v>
                </c:pt>
                <c:pt idx="15">
                  <c:v>21.99604351393009</c:v>
                </c:pt>
                <c:pt idx="16">
                  <c:v>24.62540166746146</c:v>
                </c:pt>
                <c:pt idx="17">
                  <c:v>25.315844185990272</c:v>
                </c:pt>
                <c:pt idx="18">
                  <c:v>24.894444939102186</c:v>
                </c:pt>
                <c:pt idx="19">
                  <c:v>23.953102004110065</c:v>
                </c:pt>
                <c:pt idx="20">
                  <c:v>21.572250801664381</c:v>
                </c:pt>
                <c:pt idx="21">
                  <c:v>23.12469930258942</c:v>
                </c:pt>
                <c:pt idx="22">
                  <c:v>19.98045874498132</c:v>
                </c:pt>
                <c:pt idx="23">
                  <c:v>19.514101192919497</c:v>
                </c:pt>
                <c:pt idx="24">
                  <c:v>21.63142593043392</c:v>
                </c:pt>
                <c:pt idx="25">
                  <c:v>22.831635133368195</c:v>
                </c:pt>
                <c:pt idx="26">
                  <c:v>22.99831455720971</c:v>
                </c:pt>
                <c:pt idx="27">
                  <c:v>23.0353072370973</c:v>
                </c:pt>
                <c:pt idx="28">
                  <c:v>21.672143225452828</c:v>
                </c:pt>
                <c:pt idx="29">
                  <c:v>20.858117293272471</c:v>
                </c:pt>
                <c:pt idx="30">
                  <c:v>20.653933120633042</c:v>
                </c:pt>
                <c:pt idx="31">
                  <c:v>20.321625003431336</c:v>
                </c:pt>
                <c:pt idx="32">
                  <c:v>20.237571742906084</c:v>
                </c:pt>
                <c:pt idx="33">
                  <c:v>19.072954881885153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CB-4AC8-8B50-BA754CD2E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082038936"/>
        <c:axId val="1142935720"/>
      </c:barChart>
      <c:catAx>
        <c:axId val="1082038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935720"/>
        <c:crosses val="autoZero"/>
        <c:auto val="1"/>
        <c:lblAlgn val="ctr"/>
        <c:lblOffset val="100"/>
        <c:noMultiLvlLbl val="0"/>
      </c:catAx>
      <c:valAx>
        <c:axId val="114293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03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1">
                <a:solidFill>
                  <a:sysClr val="windowText" lastClr="000000"/>
                </a:solidFill>
              </a:rPr>
              <a:t>Alþjóða-</a:t>
            </a:r>
          </a:p>
          <a:p>
            <a:pPr>
              <a:defRPr/>
            </a:pPr>
            <a:r>
              <a:rPr lang="en-GB" sz="1600" b="1">
                <a:solidFill>
                  <a:sysClr val="windowText" lastClr="000000"/>
                </a:solidFill>
              </a:rPr>
              <a:t>samgöngur</a:t>
            </a:r>
          </a:p>
          <a:p>
            <a:pPr>
              <a:defRPr/>
            </a:pPr>
            <a:r>
              <a:rPr lang="en-GB" sz="1600" b="1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42237393863624523"/>
          <c:y val="0.4203935185185185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702245142470178"/>
          <c:y val="0.10953703703703704"/>
          <c:w val="0.45587852268583634"/>
          <c:h val="0.81032407407407403"/>
        </c:manualLayout>
      </c:layout>
      <c:doughnutChart>
        <c:varyColors val="1"/>
        <c:ser>
          <c:idx val="0"/>
          <c:order val="0"/>
          <c:spPr>
            <a:solidFill>
              <a:schemeClr val="tx1">
                <a:lumMod val="75000"/>
                <a:lumOff val="25000"/>
              </a:schemeClr>
            </a:solidFill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AF-4A98-9BBB-CED3A1FEBC99}"/>
              </c:ext>
            </c:extLst>
          </c:dPt>
          <c:dPt>
            <c:idx val="1"/>
            <c:bubble3D val="0"/>
            <c:spPr>
              <a:solidFill>
                <a:schemeClr val="tx1">
                  <a:lumMod val="25000"/>
                  <a:lumOff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AF-4A98-9BBB-CED3A1FEBC99}"/>
              </c:ext>
            </c:extLst>
          </c:dPt>
          <c:dLbls>
            <c:dLbl>
              <c:idx val="0"/>
              <c:layout>
                <c:manualLayout>
                  <c:x val="0.17862165963431786"/>
                  <c:y val="9.701388888888877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6B3E904-6246-4BF0-B525-62DDAA9C844C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2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33A16D0F-3CE6-432E-B94A-C77FF515AD12}" type="VALUE">
                      <a:rPr lang="en-US" sz="11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10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sz="1100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AC00EED7-8876-471F-8CA2-F7669CC05AF3}" type="PERCENTAGE">
                      <a:rPr lang="en-US" sz="11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AAF-4A98-9BBB-CED3A1FEBC99}"/>
                </c:ext>
              </c:extLst>
            </c:dLbl>
            <c:dLbl>
              <c:idx val="1"/>
              <c:layout>
                <c:manualLayout>
                  <c:x val="-0.17035213835495133"/>
                  <c:y val="-7.937500000000002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C3C7589-DE8E-4BED-81B0-6A23E9D1CD21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100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8CC661D-84A4-40BD-965A-97A1964D361E}" type="VALUE">
                      <a:rPr lang="en-US" sz="110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100"/>
                      <a:t> þús.</a:t>
                    </a:r>
                    <a:r>
                      <a:rPr lang="en-US" sz="1100" baseline="0"/>
                      <a:t> tonn CO</a:t>
                    </a:r>
                    <a:r>
                      <a:rPr lang="en-US" sz="1100" baseline="-25000"/>
                      <a:t>2</a:t>
                    </a:r>
                    <a:r>
                      <a:rPr lang="en-US" sz="1100" baseline="0"/>
                      <a:t>-íg.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B60F5778-ADB8-43D2-8D6D-22755D5038AE}" type="PERCENTAGE">
                      <a:rPr lang="en-US" sz="110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AAF-4A98-9BBB-CED3A1FEBC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Emissions'!$D$666:$D$667</c:f>
              <c:strCache>
                <c:ptCount val="2"/>
                <c:pt idx="0">
                  <c:v>Alþjóðaflug</c:v>
                </c:pt>
                <c:pt idx="1">
                  <c:v>Alþjóðasiglingar</c:v>
                </c:pt>
              </c:strCache>
            </c:strRef>
          </c:cat>
          <c:val>
            <c:numRef>
              <c:f>'Losun | Emissions'!$E$666:$E$667</c:f>
              <c:numCache>
                <c:formatCode>0</c:formatCode>
                <c:ptCount val="2"/>
                <c:pt idx="0">
                  <c:v>967.65275881202047</c:v>
                </c:pt>
                <c:pt idx="1">
                  <c:v>332.12842010288068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AF-4A98-9BBB-CED3A1FEB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6-6AAF-4A98-9BBB-CED3A1FEBC9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8-6AAF-4A98-9BBB-CED3A1FEBC9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'Losun | Emissions'!$D$666:$D$667</c15:sqref>
                        </c15:formulaRef>
                      </c:ext>
                    </c:extLst>
                    <c:strCache>
                      <c:ptCount val="2"/>
                      <c:pt idx="0">
                        <c:v>Alþjóðaflug</c:v>
                      </c:pt>
                      <c:pt idx="1">
                        <c:v>Alþjóðasiglingar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Emissions'!$F$666:$F$667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6AAF-4A98-9BBB-CED3A1FEBC99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Alþjóðasamgöngur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Data'!$D$121</c:f>
              <c:strCache>
                <c:ptCount val="1"/>
                <c:pt idx="0">
                  <c:v>Alþjóðaflug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Data'!$H$117:$AV$117</c15:sqref>
                  </c15:fullRef>
                </c:ext>
              </c:extLst>
              <c:f>'Talnagögn | Numerical Data'!$H$117:$AO$117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Data'!$H$121:$AV$121</c15:sqref>
                  </c15:fullRef>
                </c:ext>
              </c:extLst>
              <c:f>'Talnagögn | Numerical Data'!$H$121:$AO$121</c:f>
              <c:numCache>
                <c:formatCode>0</c:formatCode>
                <c:ptCount val="34"/>
                <c:pt idx="0">
                  <c:v>221.10937807666664</c:v>
                </c:pt>
                <c:pt idx="1">
                  <c:v>223.45648422493338</c:v>
                </c:pt>
                <c:pt idx="2">
                  <c:v>204.96673222053337</c:v>
                </c:pt>
                <c:pt idx="3">
                  <c:v>196.93769391346669</c:v>
                </c:pt>
                <c:pt idx="4">
                  <c:v>215.03342151853334</c:v>
                </c:pt>
                <c:pt idx="5">
                  <c:v>237.71387227506665</c:v>
                </c:pt>
                <c:pt idx="6">
                  <c:v>273.30475524573336</c:v>
                </c:pt>
                <c:pt idx="7">
                  <c:v>294.05093427306673</c:v>
                </c:pt>
                <c:pt idx="8">
                  <c:v>340.36743871786666</c:v>
                </c:pt>
                <c:pt idx="9">
                  <c:v>365.77115387800001</c:v>
                </c:pt>
                <c:pt idx="10">
                  <c:v>410.43408736853331</c:v>
                </c:pt>
                <c:pt idx="11">
                  <c:v>351.43484296319997</c:v>
                </c:pt>
                <c:pt idx="12">
                  <c:v>311.89578576600002</c:v>
                </c:pt>
                <c:pt idx="13">
                  <c:v>335.20031285813332</c:v>
                </c:pt>
                <c:pt idx="14">
                  <c:v>382.51090829640003</c:v>
                </c:pt>
                <c:pt idx="15">
                  <c:v>424.43004818280002</c:v>
                </c:pt>
                <c:pt idx="16">
                  <c:v>503.20407568560006</c:v>
                </c:pt>
                <c:pt idx="17">
                  <c:v>514.92035819013336</c:v>
                </c:pt>
                <c:pt idx="18">
                  <c:v>430.65361113226669</c:v>
                </c:pt>
                <c:pt idx="19">
                  <c:v>345.61492852480001</c:v>
                </c:pt>
                <c:pt idx="20">
                  <c:v>379.7535549454667</c:v>
                </c:pt>
                <c:pt idx="21">
                  <c:v>424.71952189760009</c:v>
                </c:pt>
                <c:pt idx="22">
                  <c:v>445.07818250000008</c:v>
                </c:pt>
                <c:pt idx="23">
                  <c:v>502.36303520266659</c:v>
                </c:pt>
                <c:pt idx="24">
                  <c:v>584.78753803533334</c:v>
                </c:pt>
                <c:pt idx="25">
                  <c:v>679.12283684040005</c:v>
                </c:pt>
                <c:pt idx="26">
                  <c:v>923.85523979279992</c:v>
                </c:pt>
                <c:pt idx="27">
                  <c:v>1155.4370035488</c:v>
                </c:pt>
                <c:pt idx="28">
                  <c:v>1294.8181528967998</c:v>
                </c:pt>
                <c:pt idx="29">
                  <c:v>963.65322670770036</c:v>
                </c:pt>
                <c:pt idx="30">
                  <c:v>263.34999061560001</c:v>
                </c:pt>
                <c:pt idx="31">
                  <c:v>486.14060688480004</c:v>
                </c:pt>
                <c:pt idx="32">
                  <c:v>854.74603351946575</c:v>
                </c:pt>
                <c:pt idx="33">
                  <c:v>967.65275881202047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4-4CB9-B4D6-8131C285D32A}"/>
            </c:ext>
          </c:extLst>
        </c:ser>
        <c:ser>
          <c:idx val="1"/>
          <c:order val="1"/>
          <c:tx>
            <c:strRef>
              <c:f>'Talnagögn | Numerical Data'!$D$122</c:f>
              <c:strCache>
                <c:ptCount val="1"/>
                <c:pt idx="0">
                  <c:v>Alþjóðasiglingar</c:v>
                </c:pt>
              </c:strCache>
            </c:strRef>
          </c:tx>
          <c:spPr>
            <a:solidFill>
              <a:schemeClr val="tx1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Data'!$H$117:$AV$117</c15:sqref>
                  </c15:fullRef>
                </c:ext>
              </c:extLst>
              <c:f>'Talnagögn | Numerical Data'!$H$117:$AO$117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Data'!$H$122:$AV$122</c15:sqref>
                  </c15:fullRef>
                </c:ext>
              </c:extLst>
              <c:f>'Talnagögn | Numerical Data'!$H$122:$AO$122</c:f>
              <c:numCache>
                <c:formatCode>0</c:formatCode>
                <c:ptCount val="34"/>
                <c:pt idx="0">
                  <c:v>28.078924997337403</c:v>
                </c:pt>
                <c:pt idx="1">
                  <c:v>14.003294293724482</c:v>
                </c:pt>
                <c:pt idx="2">
                  <c:v>20.477506171547937</c:v>
                </c:pt>
                <c:pt idx="3">
                  <c:v>29.859948628888905</c:v>
                </c:pt>
                <c:pt idx="4">
                  <c:v>33.981450185235616</c:v>
                </c:pt>
                <c:pt idx="5">
                  <c:v>3.3673142021675906</c:v>
                </c:pt>
                <c:pt idx="6">
                  <c:v>19.20316050014323</c:v>
                </c:pt>
                <c:pt idx="7">
                  <c:v>38.488416696452902</c:v>
                </c:pt>
                <c:pt idx="8">
                  <c:v>52.028676183577467</c:v>
                </c:pt>
                <c:pt idx="9">
                  <c:v>39.300358002951661</c:v>
                </c:pt>
                <c:pt idx="10">
                  <c:v>54.39266252464077</c:v>
                </c:pt>
                <c:pt idx="11">
                  <c:v>59.58949244727156</c:v>
                </c:pt>
                <c:pt idx="12">
                  <c:v>85.828630656119159</c:v>
                </c:pt>
                <c:pt idx="13">
                  <c:v>19.407378412801254</c:v>
                </c:pt>
                <c:pt idx="14">
                  <c:v>21.049201422195413</c:v>
                </c:pt>
                <c:pt idx="15">
                  <c:v>1.7528135484112446</c:v>
                </c:pt>
                <c:pt idx="16">
                  <c:v>17.329076702058739</c:v>
                </c:pt>
                <c:pt idx="17">
                  <c:v>12.056398064687073</c:v>
                </c:pt>
                <c:pt idx="18">
                  <c:v>47.983835185837414</c:v>
                </c:pt>
                <c:pt idx="19">
                  <c:v>8.2248711263977814</c:v>
                </c:pt>
                <c:pt idx="20">
                  <c:v>0.25239549866666666</c:v>
                </c:pt>
                <c:pt idx="21">
                  <c:v>50.095054390143758</c:v>
                </c:pt>
                <c:pt idx="22">
                  <c:v>23.973493968715886</c:v>
                </c:pt>
                <c:pt idx="23">
                  <c:v>78.828862465477414</c:v>
                </c:pt>
                <c:pt idx="24">
                  <c:v>71.218037488772836</c:v>
                </c:pt>
                <c:pt idx="25">
                  <c:v>149.09981223853765</c:v>
                </c:pt>
                <c:pt idx="26">
                  <c:v>186.28610486189032</c:v>
                </c:pt>
                <c:pt idx="27">
                  <c:v>213.30217433150287</c:v>
                </c:pt>
                <c:pt idx="28">
                  <c:v>242.53078987824037</c:v>
                </c:pt>
                <c:pt idx="29">
                  <c:v>205.50549032160174</c:v>
                </c:pt>
                <c:pt idx="30">
                  <c:v>77.945079331447673</c:v>
                </c:pt>
                <c:pt idx="31">
                  <c:v>128.49656920397638</c:v>
                </c:pt>
                <c:pt idx="32">
                  <c:v>287.79153782769163</c:v>
                </c:pt>
                <c:pt idx="33">
                  <c:v>332.12842010288068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4-4CB9-B4D6-8131C285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0444872"/>
        <c:axId val="1010443072"/>
      </c:barChart>
      <c:lineChart>
        <c:grouping val="standard"/>
        <c:varyColors val="0"/>
        <c:ser>
          <c:idx val="2"/>
          <c:order val="2"/>
          <c:tx>
            <c:strRef>
              <c:f>'Talnagögn | Numerical Data'!$D$118</c:f>
              <c:strCache>
                <c:ptCount val="1"/>
                <c:pt idx="0">
                  <c:v>Fjöldi erlendra ferðamanna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4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Data'!$H$118:$AV$118</c15:sqref>
                  </c15:fullRef>
                </c:ext>
              </c:extLst>
              <c:f>'Talnagögn | Numerical Data'!$H$118:$AO$118</c:f>
              <c:numCache>
                <c:formatCode>_-* #,##0_-;\-* #,##0_-;_-* "-"??_-;_-@_-</c:formatCode>
                <c:ptCount val="34"/>
                <c:pt idx="0">
                  <c:v>141700</c:v>
                </c:pt>
                <c:pt idx="1">
                  <c:v>143500</c:v>
                </c:pt>
                <c:pt idx="2">
                  <c:v>142600</c:v>
                </c:pt>
                <c:pt idx="3">
                  <c:v>157300</c:v>
                </c:pt>
                <c:pt idx="4">
                  <c:v>179200</c:v>
                </c:pt>
                <c:pt idx="5">
                  <c:v>189800</c:v>
                </c:pt>
                <c:pt idx="6">
                  <c:v>200800</c:v>
                </c:pt>
                <c:pt idx="7">
                  <c:v>201400</c:v>
                </c:pt>
                <c:pt idx="8">
                  <c:v>232200</c:v>
                </c:pt>
                <c:pt idx="9">
                  <c:v>262600</c:v>
                </c:pt>
                <c:pt idx="10">
                  <c:v>302900</c:v>
                </c:pt>
                <c:pt idx="11">
                  <c:v>296000</c:v>
                </c:pt>
                <c:pt idx="12">
                  <c:v>277900</c:v>
                </c:pt>
                <c:pt idx="13">
                  <c:v>320000</c:v>
                </c:pt>
                <c:pt idx="14">
                  <c:v>360400</c:v>
                </c:pt>
                <c:pt idx="15">
                  <c:v>374100</c:v>
                </c:pt>
                <c:pt idx="16">
                  <c:v>422300</c:v>
                </c:pt>
                <c:pt idx="17">
                  <c:v>485000</c:v>
                </c:pt>
                <c:pt idx="18">
                  <c:v>502000</c:v>
                </c:pt>
                <c:pt idx="19">
                  <c:v>493900</c:v>
                </c:pt>
                <c:pt idx="20">
                  <c:v>488600</c:v>
                </c:pt>
                <c:pt idx="21">
                  <c:v>565600</c:v>
                </c:pt>
                <c:pt idx="22">
                  <c:v>672880</c:v>
                </c:pt>
                <c:pt idx="23">
                  <c:v>807300</c:v>
                </c:pt>
                <c:pt idx="24">
                  <c:v>997300</c:v>
                </c:pt>
                <c:pt idx="25">
                  <c:v>1289100</c:v>
                </c:pt>
                <c:pt idx="26">
                  <c:v>1792200</c:v>
                </c:pt>
                <c:pt idx="27">
                  <c:v>2224600</c:v>
                </c:pt>
                <c:pt idx="28">
                  <c:v>2343800</c:v>
                </c:pt>
                <c:pt idx="29">
                  <c:v>2013200</c:v>
                </c:pt>
                <c:pt idx="30">
                  <c:v>486308</c:v>
                </c:pt>
                <c:pt idx="31">
                  <c:v>698181</c:v>
                </c:pt>
                <c:pt idx="32">
                  <c:v>1715249</c:v>
                </c:pt>
                <c:pt idx="33">
                  <c:v>2236550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6C-43DB-B9A3-0F87BD7F2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208184"/>
        <c:axId val="727197280"/>
      </c:lineChart>
      <c:catAx>
        <c:axId val="10104448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3072"/>
        <c:crosses val="autoZero"/>
        <c:auto val="1"/>
        <c:lblAlgn val="ctr"/>
        <c:lblOffset val="100"/>
        <c:noMultiLvlLbl val="0"/>
      </c:catAx>
      <c:valAx>
        <c:axId val="101044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7.76308049104646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4872"/>
        <c:crosses val="autoZero"/>
        <c:crossBetween val="between"/>
      </c:valAx>
      <c:valAx>
        <c:axId val="7271972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Fjöldi erlendra ferðamanna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9208184"/>
        <c:crosses val="max"/>
        <c:crossBetween val="between"/>
      </c:valAx>
      <c:catAx>
        <c:axId val="1009208184"/>
        <c:scaling>
          <c:orientation val="minMax"/>
        </c:scaling>
        <c:delete val="1"/>
        <c:axPos val="b"/>
        <c:majorTickMark val="out"/>
        <c:minorTickMark val="none"/>
        <c:tickLblPos val="nextTo"/>
        <c:crossAx val="727197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439622395833337"/>
          <c:y val="0.93910740740740728"/>
          <c:w val="0.59469843749999995"/>
          <c:h val="4.940578703703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Landnoktun (LULUCF)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Data'!$D$100</c:f>
              <c:strCache>
                <c:ptCount val="1"/>
                <c:pt idx="0">
                  <c:v>Skógar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Lit>
              <c:ptCount val="34"/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Data'!$H$100:$AV$100</c15:sqref>
                  </c15:fullRef>
                </c:ext>
              </c:extLst>
              <c:f>'Talnagögn | Numerical Data'!$H$100:$AO$100</c:f>
              <c:numCache>
                <c:formatCode>0</c:formatCode>
                <c:ptCount val="34"/>
                <c:pt idx="0">
                  <c:v>-29.433074002552868</c:v>
                </c:pt>
                <c:pt idx="1">
                  <c:v>-30.652134723539461</c:v>
                </c:pt>
                <c:pt idx="2">
                  <c:v>-35.285335928894199</c:v>
                </c:pt>
                <c:pt idx="3">
                  <c:v>-40.397431341740941</c:v>
                </c:pt>
                <c:pt idx="4">
                  <c:v>-43.410334305914247</c:v>
                </c:pt>
                <c:pt idx="5">
                  <c:v>-53.008094449540813</c:v>
                </c:pt>
                <c:pt idx="6">
                  <c:v>-57.169796013024659</c:v>
                </c:pt>
                <c:pt idx="7">
                  <c:v>-64.324676021122812</c:v>
                </c:pt>
                <c:pt idx="8">
                  <c:v>-72.564012803543619</c:v>
                </c:pt>
                <c:pt idx="9">
                  <c:v>-78.839469234152133</c:v>
                </c:pt>
                <c:pt idx="10">
                  <c:v>-89.788479391195708</c:v>
                </c:pt>
                <c:pt idx="11">
                  <c:v>-95.359435843827328</c:v>
                </c:pt>
                <c:pt idx="12">
                  <c:v>-104.35149371275713</c:v>
                </c:pt>
                <c:pt idx="13">
                  <c:v>-114.9504775149846</c:v>
                </c:pt>
                <c:pt idx="14">
                  <c:v>-121.29509516041946</c:v>
                </c:pt>
                <c:pt idx="15">
                  <c:v>-140.43493512677301</c:v>
                </c:pt>
                <c:pt idx="16">
                  <c:v>-147.04711815079548</c:v>
                </c:pt>
                <c:pt idx="17">
                  <c:v>-264.70538743421685</c:v>
                </c:pt>
                <c:pt idx="18">
                  <c:v>-268.4834503660727</c:v>
                </c:pt>
                <c:pt idx="19">
                  <c:v>-281.24079191955349</c:v>
                </c:pt>
                <c:pt idx="20">
                  <c:v>-304.0300090648667</c:v>
                </c:pt>
                <c:pt idx="21">
                  <c:v>-331.19914807645483</c:v>
                </c:pt>
                <c:pt idx="22">
                  <c:v>-342.18526714716756</c:v>
                </c:pt>
                <c:pt idx="23">
                  <c:v>-359.89311935679069</c:v>
                </c:pt>
                <c:pt idx="24">
                  <c:v>-383.37873811819355</c:v>
                </c:pt>
                <c:pt idx="25">
                  <c:v>-408.37654035777763</c:v>
                </c:pt>
                <c:pt idx="26">
                  <c:v>-432.4409672710633</c:v>
                </c:pt>
                <c:pt idx="27">
                  <c:v>-470.3433401124887</c:v>
                </c:pt>
                <c:pt idx="28">
                  <c:v>-499.64259367922585</c:v>
                </c:pt>
                <c:pt idx="29">
                  <c:v>-501.14654964259813</c:v>
                </c:pt>
                <c:pt idx="30">
                  <c:v>-504.66601615086648</c:v>
                </c:pt>
                <c:pt idx="31">
                  <c:v>-505.08568940472725</c:v>
                </c:pt>
                <c:pt idx="32">
                  <c:v>-505.44650890364835</c:v>
                </c:pt>
                <c:pt idx="33">
                  <c:v>-507.88374774687588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'Talnagögn | Numerical Data'!#REF!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93E-489B-8BDE-42A5C27C1DA0}"/>
            </c:ext>
          </c:extLst>
        </c:ser>
        <c:ser>
          <c:idx val="1"/>
          <c:order val="1"/>
          <c:tx>
            <c:strRef>
              <c:f>'Talnagögn | Numerical Data'!$D$101</c:f>
              <c:strCache>
                <c:ptCount val="1"/>
                <c:pt idx="0">
                  <c:v>Ræktað land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34"/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Data'!$H$101:$AV$101</c15:sqref>
                  </c15:fullRef>
                </c:ext>
              </c:extLst>
              <c:f>'Talnagögn | Numerical Data'!$H$101:$AO$101</c:f>
              <c:numCache>
                <c:formatCode>0</c:formatCode>
                <c:ptCount val="34"/>
                <c:pt idx="0">
                  <c:v>1185.9153085231078</c:v>
                </c:pt>
                <c:pt idx="1">
                  <c:v>1187.2638854286588</c:v>
                </c:pt>
                <c:pt idx="2">
                  <c:v>1188.3955354836153</c:v>
                </c:pt>
                <c:pt idx="3">
                  <c:v>1189.6363628205768</c:v>
                </c:pt>
                <c:pt idx="4">
                  <c:v>1190.9021547822979</c:v>
                </c:pt>
                <c:pt idx="5">
                  <c:v>1192.2113485391526</c:v>
                </c:pt>
                <c:pt idx="6">
                  <c:v>1193.6596624000622</c:v>
                </c:pt>
                <c:pt idx="7">
                  <c:v>1194.8628299541294</c:v>
                </c:pt>
                <c:pt idx="8">
                  <c:v>1196.4526903818555</c:v>
                </c:pt>
                <c:pt idx="9">
                  <c:v>1197.7368910493774</c:v>
                </c:pt>
                <c:pt idx="10">
                  <c:v>1199.5475007222919</c:v>
                </c:pt>
                <c:pt idx="11">
                  <c:v>1201.0851962263291</c:v>
                </c:pt>
                <c:pt idx="12">
                  <c:v>1202.8667672852812</c:v>
                </c:pt>
                <c:pt idx="13">
                  <c:v>1204.5578665820744</c:v>
                </c:pt>
                <c:pt idx="14">
                  <c:v>1206.6086600154526</c:v>
                </c:pt>
                <c:pt idx="15">
                  <c:v>1208.3947690731713</c:v>
                </c:pt>
                <c:pt idx="16">
                  <c:v>1210.4524804476725</c:v>
                </c:pt>
                <c:pt idx="17">
                  <c:v>1212.6005150841872</c:v>
                </c:pt>
                <c:pt idx="18">
                  <c:v>1214.8710182421546</c:v>
                </c:pt>
                <c:pt idx="19">
                  <c:v>1267.7549687539338</c:v>
                </c:pt>
                <c:pt idx="20">
                  <c:v>1280.8351508251508</c:v>
                </c:pt>
                <c:pt idx="21">
                  <c:v>1293.9090162133464</c:v>
                </c:pt>
                <c:pt idx="22">
                  <c:v>1306.9766631142954</c:v>
                </c:pt>
                <c:pt idx="23">
                  <c:v>1320.0381874516931</c:v>
                </c:pt>
                <c:pt idx="24">
                  <c:v>1333.0936829466984</c:v>
                </c:pt>
                <c:pt idx="25">
                  <c:v>1346.2489511848655</c:v>
                </c:pt>
                <c:pt idx="26">
                  <c:v>1358.9731850138696</c:v>
                </c:pt>
                <c:pt idx="27">
                  <c:v>1372.2256409563267</c:v>
                </c:pt>
                <c:pt idx="28">
                  <c:v>1385.2571775152815</c:v>
                </c:pt>
                <c:pt idx="29">
                  <c:v>1398.2838620734381</c:v>
                </c:pt>
                <c:pt idx="30">
                  <c:v>1411.3501918010229</c:v>
                </c:pt>
                <c:pt idx="31">
                  <c:v>1424.3207836588861</c:v>
                </c:pt>
                <c:pt idx="32">
                  <c:v>1437.3311790413859</c:v>
                </c:pt>
                <c:pt idx="33">
                  <c:v>1450.3522866583978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'Talnagögn | Numerical Data'!#REF!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E93E-489B-8BDE-42A5C27C1DA0}"/>
            </c:ext>
          </c:extLst>
        </c:ser>
        <c:ser>
          <c:idx val="2"/>
          <c:order val="2"/>
          <c:tx>
            <c:strRef>
              <c:f>'Talnagögn | Numerical Data'!$D$102</c:f>
              <c:strCache>
                <c:ptCount val="1"/>
                <c:pt idx="0">
                  <c:v>Mólendi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34"/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Data'!$H$102:$AV$102</c15:sqref>
                  </c15:fullRef>
                </c:ext>
              </c:extLst>
              <c:f>'Talnagögn | Numerical Data'!$H$102:$AO$102</c:f>
              <c:numCache>
                <c:formatCode>0</c:formatCode>
                <c:ptCount val="34"/>
                <c:pt idx="0">
                  <c:v>5707.4645784695613</c:v>
                </c:pt>
                <c:pt idx="1">
                  <c:v>5702.9471086305011</c:v>
                </c:pt>
                <c:pt idx="2">
                  <c:v>5696.677136931341</c:v>
                </c:pt>
                <c:pt idx="3">
                  <c:v>5709.9367012327129</c:v>
                </c:pt>
                <c:pt idx="4">
                  <c:v>5702.9985592146331</c:v>
                </c:pt>
                <c:pt idx="5">
                  <c:v>5697.5481749522596</c:v>
                </c:pt>
                <c:pt idx="6">
                  <c:v>5690.2992743954783</c:v>
                </c:pt>
                <c:pt idx="7">
                  <c:v>5691.7771121659143</c:v>
                </c:pt>
                <c:pt idx="8">
                  <c:v>5700.3875150939048</c:v>
                </c:pt>
                <c:pt idx="9">
                  <c:v>5713.3791458854685</c:v>
                </c:pt>
                <c:pt idx="10">
                  <c:v>5738.7963107655823</c:v>
                </c:pt>
                <c:pt idx="11">
                  <c:v>5754.478669500214</c:v>
                </c:pt>
                <c:pt idx="12">
                  <c:v>5780.3661201422356</c:v>
                </c:pt>
                <c:pt idx="13">
                  <c:v>5787.537545493652</c:v>
                </c:pt>
                <c:pt idx="14">
                  <c:v>5792.4837034415532</c:v>
                </c:pt>
                <c:pt idx="15">
                  <c:v>5810.9504489010933</c:v>
                </c:pt>
                <c:pt idx="16">
                  <c:v>5866.9928323330005</c:v>
                </c:pt>
                <c:pt idx="17">
                  <c:v>5889.5290257778151</c:v>
                </c:pt>
                <c:pt idx="18">
                  <c:v>5935.9917003524533</c:v>
                </c:pt>
                <c:pt idx="19">
                  <c:v>5942.4071118608981</c:v>
                </c:pt>
                <c:pt idx="20">
                  <c:v>5943.3343647697238</c:v>
                </c:pt>
                <c:pt idx="21">
                  <c:v>5944.1474813223313</c:v>
                </c:pt>
                <c:pt idx="22">
                  <c:v>5949.3586818837239</c:v>
                </c:pt>
                <c:pt idx="23">
                  <c:v>5955.7511189571142</c:v>
                </c:pt>
                <c:pt idx="24">
                  <c:v>5961.5143024292238</c:v>
                </c:pt>
                <c:pt idx="25">
                  <c:v>5965.6493359904243</c:v>
                </c:pt>
                <c:pt idx="26">
                  <c:v>5960.945596730222</c:v>
                </c:pt>
                <c:pt idx="27">
                  <c:v>5959.5827143425422</c:v>
                </c:pt>
                <c:pt idx="28">
                  <c:v>5964.2998888284837</c:v>
                </c:pt>
                <c:pt idx="29">
                  <c:v>5966.6713720220332</c:v>
                </c:pt>
                <c:pt idx="30">
                  <c:v>5968.2264825867896</c:v>
                </c:pt>
                <c:pt idx="31">
                  <c:v>5964.3119753651436</c:v>
                </c:pt>
                <c:pt idx="32">
                  <c:v>5971.2075032824032</c:v>
                </c:pt>
                <c:pt idx="33">
                  <c:v>5973.5384306449669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'Talnagögn | Numerical Data'!#REF!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E93E-489B-8BDE-42A5C27C1DA0}"/>
            </c:ext>
          </c:extLst>
        </c:ser>
        <c:ser>
          <c:idx val="3"/>
          <c:order val="3"/>
          <c:tx>
            <c:strRef>
              <c:f>'Talnagögn | Numerical Data'!$D$103</c:f>
              <c:strCache>
                <c:ptCount val="1"/>
                <c:pt idx="0">
                  <c:v>Votlendi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Lit>
              <c:ptCount val="34"/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Data'!$H$103:$AV$103</c15:sqref>
                  </c15:fullRef>
                </c:ext>
              </c:extLst>
              <c:f>'Talnagögn | Numerical Data'!$H$103:$AO$103</c:f>
              <c:numCache>
                <c:formatCode>0</c:formatCode>
                <c:ptCount val="34"/>
                <c:pt idx="0">
                  <c:v>847.10673307064053</c:v>
                </c:pt>
                <c:pt idx="1">
                  <c:v>858.91383169550954</c:v>
                </c:pt>
                <c:pt idx="2">
                  <c:v>858.7056620634703</c:v>
                </c:pt>
                <c:pt idx="3">
                  <c:v>858.59210902167251</c:v>
                </c:pt>
                <c:pt idx="4">
                  <c:v>857.48343532877141</c:v>
                </c:pt>
                <c:pt idx="5">
                  <c:v>857.29942485553897</c:v>
                </c:pt>
                <c:pt idx="6">
                  <c:v>860.50006244303268</c:v>
                </c:pt>
                <c:pt idx="7">
                  <c:v>860.28156677278002</c:v>
                </c:pt>
                <c:pt idx="8">
                  <c:v>859.76088760313337</c:v>
                </c:pt>
                <c:pt idx="9">
                  <c:v>858.42350009899883</c:v>
                </c:pt>
                <c:pt idx="10">
                  <c:v>856.87805686749186</c:v>
                </c:pt>
                <c:pt idx="11">
                  <c:v>855.08021732252109</c:v>
                </c:pt>
                <c:pt idx="12">
                  <c:v>854.11209035370712</c:v>
                </c:pt>
                <c:pt idx="13">
                  <c:v>852.1696992734162</c:v>
                </c:pt>
                <c:pt idx="14">
                  <c:v>851.04537349665384</c:v>
                </c:pt>
                <c:pt idx="15">
                  <c:v>849.68383523339116</c:v>
                </c:pt>
                <c:pt idx="16">
                  <c:v>849.97758836050184</c:v>
                </c:pt>
                <c:pt idx="17">
                  <c:v>845.43894933978629</c:v>
                </c:pt>
                <c:pt idx="18">
                  <c:v>841.99300184918093</c:v>
                </c:pt>
                <c:pt idx="19">
                  <c:v>839.31760063074239</c:v>
                </c:pt>
                <c:pt idx="20">
                  <c:v>838.12914520709853</c:v>
                </c:pt>
                <c:pt idx="21">
                  <c:v>831.33985660532289</c:v>
                </c:pt>
                <c:pt idx="22">
                  <c:v>830.05977242594668</c:v>
                </c:pt>
                <c:pt idx="23">
                  <c:v>828.82289557990293</c:v>
                </c:pt>
                <c:pt idx="24">
                  <c:v>827.77128146000723</c:v>
                </c:pt>
                <c:pt idx="25">
                  <c:v>826.56496664509802</c:v>
                </c:pt>
                <c:pt idx="26">
                  <c:v>823.79420476147243</c:v>
                </c:pt>
                <c:pt idx="27">
                  <c:v>822.60847182741486</c:v>
                </c:pt>
                <c:pt idx="28">
                  <c:v>821.22550667654332</c:v>
                </c:pt>
                <c:pt idx="29">
                  <c:v>820.39341763050015</c:v>
                </c:pt>
                <c:pt idx="30">
                  <c:v>812.89315873596775</c:v>
                </c:pt>
                <c:pt idx="31">
                  <c:v>811.62043352251612</c:v>
                </c:pt>
                <c:pt idx="32">
                  <c:v>845.18894352076757</c:v>
                </c:pt>
                <c:pt idx="33">
                  <c:v>817.65731654517595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'Talnagögn | Numerical Data'!#REF!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E93E-489B-8BDE-42A5C27C1DA0}"/>
            </c:ext>
          </c:extLst>
        </c:ser>
        <c:ser>
          <c:idx val="5"/>
          <c:order val="4"/>
          <c:tx>
            <c:strRef>
              <c:f>'Talnagögn | Numerical Data'!$D$104</c:f>
              <c:strCache>
                <c:ptCount val="1"/>
                <c:pt idx="0">
                  <c:v>Önnur losun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34"/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Data'!$H$104:$AV$104</c15:sqref>
                  </c15:fullRef>
                </c:ext>
              </c:extLst>
              <c:f>'Talnagögn | Numerical Data'!$H$104:$AO$104</c:f>
              <c:numCache>
                <c:formatCode>0</c:formatCode>
                <c:ptCount val="34"/>
                <c:pt idx="0">
                  <c:v>20.924052180471335</c:v>
                </c:pt>
                <c:pt idx="1">
                  <c:v>20.925265600151761</c:v>
                </c:pt>
                <c:pt idx="2">
                  <c:v>20.92526557940073</c:v>
                </c:pt>
                <c:pt idx="3">
                  <c:v>20.925533467730929</c:v>
                </c:pt>
                <c:pt idx="4">
                  <c:v>20.92491724206775</c:v>
                </c:pt>
                <c:pt idx="5">
                  <c:v>20.924804363783551</c:v>
                </c:pt>
                <c:pt idx="6">
                  <c:v>20.925086466421817</c:v>
                </c:pt>
                <c:pt idx="7">
                  <c:v>20.916819920658781</c:v>
                </c:pt>
                <c:pt idx="8">
                  <c:v>20.928279824757738</c:v>
                </c:pt>
                <c:pt idx="9">
                  <c:v>20.925532413486508</c:v>
                </c:pt>
                <c:pt idx="10">
                  <c:v>17.464838222829712</c:v>
                </c:pt>
                <c:pt idx="11">
                  <c:v>17.462520461143868</c:v>
                </c:pt>
                <c:pt idx="12">
                  <c:v>17.462418522137341</c:v>
                </c:pt>
                <c:pt idx="13">
                  <c:v>17.462744029565329</c:v>
                </c:pt>
                <c:pt idx="14">
                  <c:v>17.358483642184183</c:v>
                </c:pt>
                <c:pt idx="15">
                  <c:v>17.382125944473955</c:v>
                </c:pt>
                <c:pt idx="16">
                  <c:v>18.16142973078604</c:v>
                </c:pt>
                <c:pt idx="17">
                  <c:v>17.411694344452371</c:v>
                </c:pt>
                <c:pt idx="18">
                  <c:v>17.539349469620902</c:v>
                </c:pt>
                <c:pt idx="19">
                  <c:v>17.521280493796439</c:v>
                </c:pt>
                <c:pt idx="20" formatCode="0.0">
                  <c:v>9.0801023115100179</c:v>
                </c:pt>
                <c:pt idx="21" formatCode="0.0">
                  <c:v>9.0653173929977129</c:v>
                </c:pt>
                <c:pt idx="22" formatCode="0.0">
                  <c:v>9.0674477762022434</c:v>
                </c:pt>
                <c:pt idx="23" formatCode="0.0">
                  <c:v>9.0724388104590616</c:v>
                </c:pt>
                <c:pt idx="24" formatCode="0.0">
                  <c:v>9.0123915990197929</c:v>
                </c:pt>
                <c:pt idx="25" formatCode="0.0">
                  <c:v>9.1292397429297125</c:v>
                </c:pt>
                <c:pt idx="26" formatCode="0.0">
                  <c:v>9.0552745494323972</c:v>
                </c:pt>
                <c:pt idx="27" formatCode="0.0">
                  <c:v>9.0530994516020655</c:v>
                </c:pt>
                <c:pt idx="28" formatCode="0.0">
                  <c:v>9.1119650300461217</c:v>
                </c:pt>
                <c:pt idx="29" formatCode="0.0">
                  <c:v>9.1640015538787338</c:v>
                </c:pt>
                <c:pt idx="30" formatCode="0.0">
                  <c:v>13.893948507528876</c:v>
                </c:pt>
                <c:pt idx="31" formatCode="0.0">
                  <c:v>3.8693542947221431</c:v>
                </c:pt>
                <c:pt idx="32" formatCode="0.0">
                  <c:v>8.7449943041056031</c:v>
                </c:pt>
                <c:pt idx="33">
                  <c:v>8.9230085014896758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'Talnagögn | Numerical Data'!#REF!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E93E-489B-8BDE-42A5C27C1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137750560"/>
        <c:axId val="1137752720"/>
      </c:bar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 val="autoZero"/>
        <c:auto val="1"/>
        <c:lblAlgn val="ctr"/>
        <c:lblOffset val="100"/>
        <c:noMultiLvlLbl val="0"/>
      </c:catAx>
      <c:valAx>
        <c:axId val="11377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á Íslandi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Data'!$D$7</c:f>
              <c:strCache>
                <c:ptCount val="1"/>
                <c:pt idx="0">
                  <c:v>Landnotkun (LULUCF)</c:v>
                </c:pt>
              </c:strCache>
            </c:strRef>
          </c:tx>
          <c:spPr>
            <a:solidFill>
              <a:srgbClr val="68A200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Data'!$H$7:$AV$7</c15:sqref>
                  </c15:fullRef>
                </c:ext>
              </c:extLst>
              <c:f>'Talnagögn | Numerical Data'!$H$7:$AO$7</c:f>
              <c:numCache>
                <c:formatCode>0</c:formatCode>
                <c:ptCount val="34"/>
                <c:pt idx="0">
                  <c:v>7731.9775982412284</c:v>
                </c:pt>
                <c:pt idx="1">
                  <c:v>7739.3979566312819</c:v>
                </c:pt>
                <c:pt idx="2">
                  <c:v>7729.4182641289335</c:v>
                </c:pt>
                <c:pt idx="3">
                  <c:v>7738.6932752009525</c:v>
                </c:pt>
                <c:pt idx="4">
                  <c:v>7728.8987322618559</c:v>
                </c:pt>
                <c:pt idx="5">
                  <c:v>7714.9756582611935</c:v>
                </c:pt>
                <c:pt idx="6">
                  <c:v>7708.2142896919695</c:v>
                </c:pt>
                <c:pt idx="7">
                  <c:v>7703.5136527923596</c:v>
                </c:pt>
                <c:pt idx="8">
                  <c:v>7704.9653601001082</c:v>
                </c:pt>
                <c:pt idx="9">
                  <c:v>7711.6256002131795</c:v>
                </c:pt>
                <c:pt idx="10">
                  <c:v>7722.898227187</c:v>
                </c:pt>
                <c:pt idx="11">
                  <c:v>7732.7471676663808</c:v>
                </c:pt>
                <c:pt idx="12">
                  <c:v>7750.4559025906046</c:v>
                </c:pt>
                <c:pt idx="13">
                  <c:v>7746.7773778637229</c:v>
                </c:pt>
                <c:pt idx="14">
                  <c:v>7746.2011254354247</c:v>
                </c:pt>
                <c:pt idx="15">
                  <c:v>7745.9762440253562</c:v>
                </c:pt>
                <c:pt idx="16">
                  <c:v>7798.5372127211649</c:v>
                </c:pt>
                <c:pt idx="17">
                  <c:v>7700.2747971120243</c:v>
                </c:pt>
                <c:pt idx="18">
                  <c:v>7741.9116195473371</c:v>
                </c:pt>
                <c:pt idx="19">
                  <c:v>7785.7601698198168</c:v>
                </c:pt>
                <c:pt idx="20">
                  <c:v>7767.3487540486158</c:v>
                </c:pt>
                <c:pt idx="21">
                  <c:v>7747.2625234575435</c:v>
                </c:pt>
                <c:pt idx="22">
                  <c:v>7753.2772980530008</c:v>
                </c:pt>
                <c:pt idx="23">
                  <c:v>7753.7915214423783</c:v>
                </c:pt>
                <c:pt idx="24">
                  <c:v>7748.0129203167553</c:v>
                </c:pt>
                <c:pt idx="25">
                  <c:v>7739.2159532055402</c:v>
                </c:pt>
                <c:pt idx="26">
                  <c:v>7720.3272937839329</c:v>
                </c:pt>
                <c:pt idx="27">
                  <c:v>7693.1265864653978</c:v>
                </c:pt>
                <c:pt idx="28">
                  <c:v>7680.251944371128</c:v>
                </c:pt>
                <c:pt idx="29">
                  <c:v>7693.3661036372523</c:v>
                </c:pt>
                <c:pt idx="30">
                  <c:v>7701.6977654804423</c:v>
                </c:pt>
                <c:pt idx="31">
                  <c:v>7699.0368574365402</c:v>
                </c:pt>
                <c:pt idx="32">
                  <c:v>7757.0261112450144</c:v>
                </c:pt>
                <c:pt idx="33">
                  <c:v>7742.5872946031541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AF-491B-AFFE-7DA5EA2504DC}"/>
            </c:ext>
          </c:extLst>
        </c:ser>
        <c:ser>
          <c:idx val="0"/>
          <c:order val="1"/>
          <c:tx>
            <c:strRef>
              <c:f>'Talnagögn | Numerical Data'!$D$4</c:f>
              <c:strCache>
                <c:ptCount val="1"/>
                <c:pt idx="0">
                  <c:v>Orka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Data'!$H$4:$AV$4</c15:sqref>
                  </c15:fullRef>
                </c:ext>
              </c:extLst>
              <c:f>'Talnagögn | Numerical Data'!$H$4:$AO$4</c:f>
              <c:numCache>
                <c:formatCode>0</c:formatCode>
                <c:ptCount val="34"/>
                <c:pt idx="0">
                  <c:v>1840.5352981584831</c:v>
                </c:pt>
                <c:pt idx="1">
                  <c:v>1755.335107062218</c:v>
                </c:pt>
                <c:pt idx="2">
                  <c:v>1899.1461330552074</c:v>
                </c:pt>
                <c:pt idx="3">
                  <c:v>2003.8408730383535</c:v>
                </c:pt>
                <c:pt idx="4">
                  <c:v>1952.744708175202</c:v>
                </c:pt>
                <c:pt idx="5">
                  <c:v>2057.5282135832067</c:v>
                </c:pt>
                <c:pt idx="6">
                  <c:v>2113.0130601249293</c:v>
                </c:pt>
                <c:pt idx="7">
                  <c:v>2152.8562275053505</c:v>
                </c:pt>
                <c:pt idx="8">
                  <c:v>2146.4959611070444</c:v>
                </c:pt>
                <c:pt idx="9">
                  <c:v>2202.9770710792409</c:v>
                </c:pt>
                <c:pt idx="10">
                  <c:v>2185.1738631188432</c:v>
                </c:pt>
                <c:pt idx="11">
                  <c:v>2073.8383908938731</c:v>
                </c:pt>
                <c:pt idx="12">
                  <c:v>2183.7512394044129</c:v>
                </c:pt>
                <c:pt idx="13">
                  <c:v>2172.6708478951882</c:v>
                </c:pt>
                <c:pt idx="14">
                  <c:v>2271.5543018225458</c:v>
                </c:pt>
                <c:pt idx="15">
                  <c:v>2158.4769508621771</c:v>
                </c:pt>
                <c:pt idx="16">
                  <c:v>2221.7192827814906</c:v>
                </c:pt>
                <c:pt idx="17">
                  <c:v>2363.0129029066388</c:v>
                </c:pt>
                <c:pt idx="18">
                  <c:v>2234.9053504878557</c:v>
                </c:pt>
                <c:pt idx="19">
                  <c:v>2137.0310897585518</c:v>
                </c:pt>
                <c:pt idx="20">
                  <c:v>2026.7184730555452</c:v>
                </c:pt>
                <c:pt idx="21">
                  <c:v>1905.0767845729604</c:v>
                </c:pt>
                <c:pt idx="22">
                  <c:v>1855.854482356875</c:v>
                </c:pt>
                <c:pt idx="23">
                  <c:v>1820.4929560846699</c:v>
                </c:pt>
                <c:pt idx="24">
                  <c:v>1808.8856949769465</c:v>
                </c:pt>
                <c:pt idx="25">
                  <c:v>1853.7176562007421</c:v>
                </c:pt>
                <c:pt idx="26">
                  <c:v>1828.9710404629925</c:v>
                </c:pt>
                <c:pt idx="27">
                  <c:v>1870.203916689348</c:v>
                </c:pt>
                <c:pt idx="28">
                  <c:v>1911.109895017132</c:v>
                </c:pt>
                <c:pt idx="29">
                  <c:v>1853.9121018347896</c:v>
                </c:pt>
                <c:pt idx="30">
                  <c:v>1664.5723448582103</c:v>
                </c:pt>
                <c:pt idx="31">
                  <c:v>1750.6619302753138</c:v>
                </c:pt>
                <c:pt idx="32">
                  <c:v>1807.80037206774</c:v>
                </c:pt>
                <c:pt idx="33">
                  <c:v>1774.9015916660624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AF-491B-AFFE-7DA5EA2504DC}"/>
            </c:ext>
          </c:extLst>
        </c:ser>
        <c:ser>
          <c:idx val="1"/>
          <c:order val="2"/>
          <c:tx>
            <c:strRef>
              <c:f>'Talnagögn | Numerical Data'!$D$5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902.66588819602021</c:v>
                </c:pt>
                <c:pt idx="1">
                  <c:v>790.99763697807327</c:v>
                </c:pt>
                <c:pt idx="2">
                  <c:v>585.01024698305889</c:v>
                </c:pt>
                <c:pt idx="3">
                  <c:v>551.64741800683987</c:v>
                </c:pt>
                <c:pt idx="4">
                  <c:v>520.89078097432241</c:v>
                </c:pt>
                <c:pt idx="5">
                  <c:v>553.02962617431274</c:v>
                </c:pt>
                <c:pt idx="6">
                  <c:v>530.11571552025634</c:v>
                </c:pt>
                <c:pt idx="7">
                  <c:v>649.009590462495</c:v>
                </c:pt>
                <c:pt idx="8">
                  <c:v>785.19713340041142</c:v>
                </c:pt>
                <c:pt idx="9">
                  <c:v>938.97454273802157</c:v>
                </c:pt>
                <c:pt idx="10">
                  <c:v>991.77443345448012</c:v>
                </c:pt>
                <c:pt idx="11">
                  <c:v>990.97015816331725</c:v>
                </c:pt>
                <c:pt idx="12">
                  <c:v>978.91642795893233</c:v>
                </c:pt>
                <c:pt idx="13">
                  <c:v>966.71313028992813</c:v>
                </c:pt>
                <c:pt idx="14">
                  <c:v>974.75981781729649</c:v>
                </c:pt>
                <c:pt idx="15">
                  <c:v>950.41083257077116</c:v>
                </c:pt>
                <c:pt idx="16">
                  <c:v>1394.3159190491908</c:v>
                </c:pt>
                <c:pt idx="17">
                  <c:v>1538.4390542558308</c:v>
                </c:pt>
                <c:pt idx="18">
                  <c:v>2049.8825914818945</c:v>
                </c:pt>
                <c:pt idx="19">
                  <c:v>1866.1065594254189</c:v>
                </c:pt>
                <c:pt idx="20">
                  <c:v>1895.5155888757595</c:v>
                </c:pt>
                <c:pt idx="21">
                  <c:v>1825.8132510902005</c:v>
                </c:pt>
                <c:pt idx="22">
                  <c:v>1894.0535569435842</c:v>
                </c:pt>
                <c:pt idx="23">
                  <c:v>1942.4043625465251</c:v>
                </c:pt>
                <c:pt idx="24">
                  <c:v>1917.047979125794</c:v>
                </c:pt>
                <c:pt idx="25">
                  <c:v>1965.6547206668474</c:v>
                </c:pt>
                <c:pt idx="26">
                  <c:v>1947.674685223287</c:v>
                </c:pt>
                <c:pt idx="27">
                  <c:v>1994.0047407387945</c:v>
                </c:pt>
                <c:pt idx="28">
                  <c:v>2035.1518159134982</c:v>
                </c:pt>
                <c:pt idx="29">
                  <c:v>2002.534405403386</c:v>
                </c:pt>
                <c:pt idx="30">
                  <c:v>1977.0424557045458</c:v>
                </c:pt>
                <c:pt idx="31">
                  <c:v>2011.8266181502224</c:v>
                </c:pt>
                <c:pt idx="32">
                  <c:v>2016.6950914015836</c:v>
                </c:pt>
                <c:pt idx="33">
                  <c:v>1947.2803726039249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AF-491B-AFFE-7DA5EA2504DC}"/>
            </c:ext>
          </c:extLst>
        </c:ser>
        <c:ser>
          <c:idx val="2"/>
          <c:order val="3"/>
          <c:tx>
            <c:strRef>
              <c:f>'Talnagögn | Numerical Data'!$D$6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675.94908768375478</c:v>
                </c:pt>
                <c:pt idx="1">
                  <c:v>659.55364023002051</c:v>
                </c:pt>
                <c:pt idx="2">
                  <c:v>642.83482134737051</c:v>
                </c:pt>
                <c:pt idx="3">
                  <c:v>643.95967499155302</c:v>
                </c:pt>
                <c:pt idx="4">
                  <c:v>648.85440928937294</c:v>
                </c:pt>
                <c:pt idx="5">
                  <c:v>629.18752134430133</c:v>
                </c:pt>
                <c:pt idx="6">
                  <c:v>641.37405453316217</c:v>
                </c:pt>
                <c:pt idx="7">
                  <c:v>633.39698629258396</c:v>
                </c:pt>
                <c:pt idx="8">
                  <c:v>646.19485103936051</c:v>
                </c:pt>
                <c:pt idx="9">
                  <c:v>643.83713580707081</c:v>
                </c:pt>
                <c:pt idx="10">
                  <c:v>626.45445273314692</c:v>
                </c:pt>
                <c:pt idx="11">
                  <c:v>628.00522407224116</c:v>
                </c:pt>
                <c:pt idx="12">
                  <c:v>610.38817020589818</c:v>
                </c:pt>
                <c:pt idx="13">
                  <c:v>602.24448114116944</c:v>
                </c:pt>
                <c:pt idx="14">
                  <c:v>594.79132374829101</c:v>
                </c:pt>
                <c:pt idx="15">
                  <c:v>596.85981550894428</c:v>
                </c:pt>
                <c:pt idx="16">
                  <c:v>623.90469093660488</c:v>
                </c:pt>
                <c:pt idx="17">
                  <c:v>640.55199733106656</c:v>
                </c:pt>
                <c:pt idx="18">
                  <c:v>656.17536650820671</c:v>
                </c:pt>
                <c:pt idx="19">
                  <c:v>644.87020767608908</c:v>
                </c:pt>
                <c:pt idx="20">
                  <c:v>633.55642453758139</c:v>
                </c:pt>
                <c:pt idx="21">
                  <c:v>630.74495966941947</c:v>
                </c:pt>
                <c:pt idx="22">
                  <c:v>622.89420640662797</c:v>
                </c:pt>
                <c:pt idx="23">
                  <c:v>613.08864978364238</c:v>
                </c:pt>
                <c:pt idx="24">
                  <c:v>653.85144959846127</c:v>
                </c:pt>
                <c:pt idx="25">
                  <c:v>644.43474378086751</c:v>
                </c:pt>
                <c:pt idx="26">
                  <c:v>643.01119834845065</c:v>
                </c:pt>
                <c:pt idx="27">
                  <c:v>644.48627704810951</c:v>
                </c:pt>
                <c:pt idx="28">
                  <c:v>621.42952362853339</c:v>
                </c:pt>
                <c:pt idx="29">
                  <c:v>605.22420471066539</c:v>
                </c:pt>
                <c:pt idx="30">
                  <c:v>602.79362788269862</c:v>
                </c:pt>
                <c:pt idx="31">
                  <c:v>605.61397114701299</c:v>
                </c:pt>
                <c:pt idx="32">
                  <c:v>591.10171100696436</c:v>
                </c:pt>
                <c:pt idx="33">
                  <c:v>565.23858042692223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AF-491B-AFFE-7DA5EA2504DC}"/>
            </c:ext>
          </c:extLst>
        </c:ser>
        <c:ser>
          <c:idx val="4"/>
          <c:order val="4"/>
          <c:tx>
            <c:strRef>
              <c:f>'Talnagögn | Numerical Data'!$D$8</c:f>
              <c:strCache>
                <c:ptCount val="1"/>
                <c:pt idx="0">
                  <c:v>Úrgangur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Data'!$H$8:$AV$8</c15:sqref>
                  </c15:fullRef>
                </c:ext>
              </c:extLst>
              <c:f>'Talnagögn | Numerical Data'!$H$8:$AO$8</c:f>
              <c:numCache>
                <c:formatCode>0</c:formatCode>
                <c:ptCount val="34"/>
                <c:pt idx="0">
                  <c:v>208.86543388980257</c:v>
                </c:pt>
                <c:pt idx="1">
                  <c:v>213.41616032951399</c:v>
                </c:pt>
                <c:pt idx="2">
                  <c:v>226.78775805930383</c:v>
                </c:pt>
                <c:pt idx="3">
                  <c:v>237.7327253056668</c:v>
                </c:pt>
                <c:pt idx="4">
                  <c:v>246.3649651671289</c:v>
                </c:pt>
                <c:pt idx="5">
                  <c:v>256.89671479235574</c:v>
                </c:pt>
                <c:pt idx="6">
                  <c:v>266.38900035341135</c:v>
                </c:pt>
                <c:pt idx="7">
                  <c:v>273.79124109461782</c:v>
                </c:pt>
                <c:pt idx="8">
                  <c:v>276.70266474806351</c:v>
                </c:pt>
                <c:pt idx="9">
                  <c:v>284.60270191127057</c:v>
                </c:pt>
                <c:pt idx="10">
                  <c:v>294.12159798670643</c:v>
                </c:pt>
                <c:pt idx="11">
                  <c:v>303.57161603031494</c:v>
                </c:pt>
                <c:pt idx="12">
                  <c:v>308.44625342390196</c:v>
                </c:pt>
                <c:pt idx="13">
                  <c:v>309.92919118757391</c:v>
                </c:pt>
                <c:pt idx="14">
                  <c:v>319.41760759616034</c:v>
                </c:pt>
                <c:pt idx="15">
                  <c:v>312.32873667492953</c:v>
                </c:pt>
                <c:pt idx="16">
                  <c:v>335.53304135820196</c:v>
                </c:pt>
                <c:pt idx="17">
                  <c:v>339.10305914403597</c:v>
                </c:pt>
                <c:pt idx="18">
                  <c:v>321.6270298608535</c:v>
                </c:pt>
                <c:pt idx="19">
                  <c:v>311.77007726971436</c:v>
                </c:pt>
                <c:pt idx="20">
                  <c:v>308.25597965028646</c:v>
                </c:pt>
                <c:pt idx="21">
                  <c:v>288.84479993931751</c:v>
                </c:pt>
                <c:pt idx="22">
                  <c:v>268.40938332017515</c:v>
                </c:pt>
                <c:pt idx="23">
                  <c:v>267.7715942918208</c:v>
                </c:pt>
                <c:pt idx="24">
                  <c:v>267.4030362587236</c:v>
                </c:pt>
                <c:pt idx="25">
                  <c:v>265.98677841049454</c:v>
                </c:pt>
                <c:pt idx="26">
                  <c:v>262.17485835318359</c:v>
                </c:pt>
                <c:pt idx="27">
                  <c:v>259.3943788394256</c:v>
                </c:pt>
                <c:pt idx="28">
                  <c:v>257.99378887546436</c:v>
                </c:pt>
                <c:pt idx="29">
                  <c:v>233.71083193742567</c:v>
                </c:pt>
                <c:pt idx="30">
                  <c:v>260.35600307991979</c:v>
                </c:pt>
                <c:pt idx="31">
                  <c:v>257.68679152971572</c:v>
                </c:pt>
                <c:pt idx="32">
                  <c:v>247.38837392697201</c:v>
                </c:pt>
                <c:pt idx="33">
                  <c:v>234.073911665163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AF-491B-AFFE-7DA5EA250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22153128"/>
        <c:axId val="1044714616"/>
      </c:bar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Agriculture</a:t>
            </a:r>
          </a:p>
          <a:p>
            <a:pPr>
              <a:defRPr sz="1600"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2023</a:t>
            </a:r>
          </a:p>
        </c:rich>
      </c:tx>
      <c:layout>
        <c:manualLayout>
          <c:xMode val="edge"/>
          <c:yMode val="edge"/>
          <c:x val="0.42103738288211695"/>
          <c:y val="0.4572350382466934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43-4985-A5B7-ACB8D73BE583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43-4985-A5B7-ACB8D73BE583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843-4985-A5B7-ACB8D73BE583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843-4985-A5B7-ACB8D73BE583}"/>
              </c:ext>
            </c:extLst>
          </c:dPt>
          <c:dLbls>
            <c:dLbl>
              <c:idx val="0"/>
              <c:layout>
                <c:manualLayout>
                  <c:x val="-0.22379290365120041"/>
                  <c:y val="0.11461830424457724"/>
                </c:manualLayout>
              </c:layout>
              <c:tx>
                <c:rich>
                  <a:bodyPr/>
                  <a:lstStyle/>
                  <a:p>
                    <a:fld id="{6C39118D-8AA5-4D8A-9913-CB6CEA1E3C81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ED408053-769C-4AA3-9FA1-ABE7486722A3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fld id="{C54DC737-4F07-4B2C-A4BF-C1F3A086A0F0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364826464879345"/>
                      <c:h val="0.179548442414845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843-4985-A5B7-ACB8D73BE583}"/>
                </c:ext>
              </c:extLst>
            </c:dLbl>
            <c:dLbl>
              <c:idx val="1"/>
              <c:layout>
                <c:manualLayout>
                  <c:x val="-0.2069649280078823"/>
                  <c:y val="-0.19480100155932029"/>
                </c:manualLayout>
              </c:layout>
              <c:tx>
                <c:rich>
                  <a:bodyPr/>
                  <a:lstStyle/>
                  <a:p>
                    <a:fld id="{FE96E21C-DF47-422E-AF12-AB6203847505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5AF9D187-0CC8-46D6-A529-675154DCAD67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fld id="{A276227C-079D-406C-91B4-450DE1557FC5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425721332198427"/>
                      <c:h val="0.1795484984267950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843-4985-A5B7-ACB8D73BE583}"/>
                </c:ext>
              </c:extLst>
            </c:dLbl>
            <c:dLbl>
              <c:idx val="2"/>
              <c:layout>
                <c:manualLayout>
                  <c:x val="0.14717447916666668"/>
                  <c:y val="-0.15581018518518519"/>
                </c:manualLayout>
              </c:layout>
              <c:tx>
                <c:rich>
                  <a:bodyPr/>
                  <a:lstStyle/>
                  <a:p>
                    <a:fld id="{D1CA3378-0990-4D43-AB65-2DA8B490068B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EEFA0DF0-0B2F-431A-9E7E-759C2BC5DECD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fld id="{E91D3CC0-0B78-427B-B747-2AB30309D749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843-4985-A5B7-ACB8D73BE583}"/>
                </c:ext>
              </c:extLst>
            </c:dLbl>
            <c:dLbl>
              <c:idx val="3"/>
              <c:layout>
                <c:manualLayout>
                  <c:x val="0.23230219131557017"/>
                  <c:y val="4.3722764572552142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8049A3C-085A-43D5-AF88-56E201E42418}" type="CATEGORYNAME">
                      <a:rPr lang="en-US" sz="1200" b="1"/>
                      <a:pPr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/>
                    </a:pPr>
                    <a:fld id="{865A4821-D099-4718-8019-D11A044D48C6}" type="VALUE">
                      <a:rPr lang="en-US"/>
                      <a:pPr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 sz="1100"/>
                    </a:pPr>
                    <a:fld id="{8DDB8585-06F9-441B-9004-FE1ACC1D308B}" type="PERCENTAGE">
                      <a:rPr lang="en-US"/>
                      <a:pPr>
                        <a:defRPr sz="1100"/>
                      </a:pPr>
                      <a:t>[PERCENTAGE]</a:t>
                    </a:fld>
                    <a:endParaRPr 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925517274123212"/>
                      <c:h val="0.276259365853576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843-4985-A5B7-ACB8D73BE5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Emissions'!$AF$388:$AF$391</c:f>
              <c:strCache>
                <c:ptCount val="4"/>
                <c:pt idx="0">
                  <c:v>Enteric Fermentation</c:v>
                </c:pt>
                <c:pt idx="1">
                  <c:v>Manure Management</c:v>
                </c:pt>
                <c:pt idx="2">
                  <c:v>Agricultural Soils</c:v>
                </c:pt>
                <c:pt idx="3">
                  <c:v>Liming and CO₂-Emissions from Fertilizers</c:v>
                </c:pt>
              </c:strCache>
            </c:strRef>
          </c:cat>
          <c:val>
            <c:numRef>
              <c:f>'Losun | Emissions'!$E$388:$E$391</c:f>
              <c:numCache>
                <c:formatCode>0</c:formatCode>
                <c:ptCount val="4"/>
                <c:pt idx="0">
                  <c:v>302.22988771873997</c:v>
                </c:pt>
                <c:pt idx="1">
                  <c:v>68.676868813893464</c:v>
                </c:pt>
                <c:pt idx="2">
                  <c:v>186.45285110420525</c:v>
                </c:pt>
                <c:pt idx="3" formatCode="0.0">
                  <c:v>7.8789727900833508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43-4985-A5B7-ACB8D73BE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1"/>
        <c:holeSize val="50"/>
        <c:extLst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Agriculture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'Talnagögn | Numerical Data'!$E$63</c:f>
              <c:strCache>
                <c:ptCount val="1"/>
                <c:pt idx="0">
                  <c:v>Manure Management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Data'!$H$60:$AV$60</c15:sqref>
                  </c15:fullRef>
                </c:ext>
              </c:extLst>
              <c:f>'Talnagögn | Numerical Data'!$H$60:$AO$60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Data'!$H$63:$AV$63</c15:sqref>
                  </c15:fullRef>
                </c:ext>
              </c:extLst>
              <c:f>'Talnagögn | Numerical Data'!$H$63:$AO$63</c:f>
              <c:numCache>
                <c:formatCode>0</c:formatCode>
                <c:ptCount val="34"/>
                <c:pt idx="0">
                  <c:v>91.353137122184734</c:v>
                </c:pt>
                <c:pt idx="1">
                  <c:v>88.631746537781908</c:v>
                </c:pt>
                <c:pt idx="2">
                  <c:v>85.008998526353054</c:v>
                </c:pt>
                <c:pt idx="3">
                  <c:v>84.236917702974765</c:v>
                </c:pt>
                <c:pt idx="4">
                  <c:v>83.460173221900504</c:v>
                </c:pt>
                <c:pt idx="5">
                  <c:v>81.498388850551862</c:v>
                </c:pt>
                <c:pt idx="6">
                  <c:v>81.868599343907846</c:v>
                </c:pt>
                <c:pt idx="7">
                  <c:v>80.144433883299712</c:v>
                </c:pt>
                <c:pt idx="8">
                  <c:v>82.174925280912831</c:v>
                </c:pt>
                <c:pt idx="9">
                  <c:v>79.974658636074921</c:v>
                </c:pt>
                <c:pt idx="10">
                  <c:v>78.311552052896758</c:v>
                </c:pt>
                <c:pt idx="11">
                  <c:v>79.282114001439638</c:v>
                </c:pt>
                <c:pt idx="12">
                  <c:v>76.638974830974888</c:v>
                </c:pt>
                <c:pt idx="13">
                  <c:v>74.54368172529432</c:v>
                </c:pt>
                <c:pt idx="14">
                  <c:v>73.272981000892074</c:v>
                </c:pt>
                <c:pt idx="15">
                  <c:v>73.882744588969544</c:v>
                </c:pt>
                <c:pt idx="16">
                  <c:v>77.993474805629461</c:v>
                </c:pt>
                <c:pt idx="17">
                  <c:v>80.083376247505612</c:v>
                </c:pt>
                <c:pt idx="18">
                  <c:v>80.381493938276932</c:v>
                </c:pt>
                <c:pt idx="19">
                  <c:v>80.578324903408159</c:v>
                </c:pt>
                <c:pt idx="20">
                  <c:v>77.802288503425217</c:v>
                </c:pt>
                <c:pt idx="21">
                  <c:v>78.436605055242751</c:v>
                </c:pt>
                <c:pt idx="22">
                  <c:v>73.243785586193994</c:v>
                </c:pt>
                <c:pt idx="23">
                  <c:v>71.527533726319746</c:v>
                </c:pt>
                <c:pt idx="24">
                  <c:v>76.522975314290164</c:v>
                </c:pt>
                <c:pt idx="25">
                  <c:v>78.81828824792359</c:v>
                </c:pt>
                <c:pt idx="26">
                  <c:v>78.617117107096163</c:v>
                </c:pt>
                <c:pt idx="27">
                  <c:v>77.474379038566099</c:v>
                </c:pt>
                <c:pt idx="28">
                  <c:v>74.956950590111532</c:v>
                </c:pt>
                <c:pt idx="29">
                  <c:v>73.402060804098852</c:v>
                </c:pt>
                <c:pt idx="30">
                  <c:v>71.925119958210985</c:v>
                </c:pt>
                <c:pt idx="31">
                  <c:v>72.476972291812231</c:v>
                </c:pt>
                <c:pt idx="32">
                  <c:v>71.40495368387036</c:v>
                </c:pt>
                <c:pt idx="33">
                  <c:v>68.676868813893464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7-4061-8F90-E647A67D9386}"/>
            </c:ext>
          </c:extLst>
        </c:ser>
        <c:ser>
          <c:idx val="0"/>
          <c:order val="1"/>
          <c:tx>
            <c:strRef>
              <c:f>'Talnagögn | Numerical Data'!$E$62</c:f>
              <c:strCache>
                <c:ptCount val="1"/>
                <c:pt idx="0">
                  <c:v>Enteric Fermentation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Data'!$H$60:$AV$60</c15:sqref>
                  </c15:fullRef>
                </c:ext>
              </c:extLst>
              <c:f>'Talnagögn | Numerical Data'!$H$60:$AO$60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Data'!$H$62:$AV$62</c15:sqref>
                  </c15:fullRef>
                </c:ext>
              </c:extLst>
              <c:f>'Talnagögn | Numerical Data'!$H$62:$AO$62</c:f>
              <c:numCache>
                <c:formatCode>0</c:formatCode>
                <c:ptCount val="34"/>
                <c:pt idx="0">
                  <c:v>388.7311214078054</c:v>
                </c:pt>
                <c:pt idx="1">
                  <c:v>376.80802291304417</c:v>
                </c:pt>
                <c:pt idx="2">
                  <c:v>369.46146962762373</c:v>
                </c:pt>
                <c:pt idx="3">
                  <c:v>367.46615478386667</c:v>
                </c:pt>
                <c:pt idx="4">
                  <c:v>368.50393450101353</c:v>
                </c:pt>
                <c:pt idx="5">
                  <c:v>353.59844504857267</c:v>
                </c:pt>
                <c:pt idx="6">
                  <c:v>357.55072973891805</c:v>
                </c:pt>
                <c:pt idx="7">
                  <c:v>353.95735420262338</c:v>
                </c:pt>
                <c:pt idx="8">
                  <c:v>361.0848562558802</c:v>
                </c:pt>
                <c:pt idx="9">
                  <c:v>356.03349315654009</c:v>
                </c:pt>
                <c:pt idx="10">
                  <c:v>342.28685026758234</c:v>
                </c:pt>
                <c:pt idx="11">
                  <c:v>342.72779150384827</c:v>
                </c:pt>
                <c:pt idx="12">
                  <c:v>335.11446022495926</c:v>
                </c:pt>
                <c:pt idx="13">
                  <c:v>330.23228381431431</c:v>
                </c:pt>
                <c:pt idx="14">
                  <c:v>324.502224477151</c:v>
                </c:pt>
                <c:pt idx="15">
                  <c:v>326.87872129718272</c:v>
                </c:pt>
                <c:pt idx="16">
                  <c:v>334.16168638670575</c:v>
                </c:pt>
                <c:pt idx="17">
                  <c:v>339.96822256520824</c:v>
                </c:pt>
                <c:pt idx="18">
                  <c:v>344.11215184775034</c:v>
                </c:pt>
                <c:pt idx="19">
                  <c:v>349.82116261581911</c:v>
                </c:pt>
                <c:pt idx="20">
                  <c:v>349.40930040878408</c:v>
                </c:pt>
                <c:pt idx="21">
                  <c:v>347.95076309881199</c:v>
                </c:pt>
                <c:pt idx="22">
                  <c:v>340.54308927763651</c:v>
                </c:pt>
                <c:pt idx="23">
                  <c:v>333.82649525930913</c:v>
                </c:pt>
                <c:pt idx="24">
                  <c:v>352.09097218848621</c:v>
                </c:pt>
                <c:pt idx="25">
                  <c:v>354.86550024588337</c:v>
                </c:pt>
                <c:pt idx="26">
                  <c:v>356.9138697262859</c:v>
                </c:pt>
                <c:pt idx="27">
                  <c:v>349.28153811365564</c:v>
                </c:pt>
                <c:pt idx="28">
                  <c:v>338.29189346625003</c:v>
                </c:pt>
                <c:pt idx="29">
                  <c:v>328.11254510584985</c:v>
                </c:pt>
                <c:pt idx="30">
                  <c:v>322.51087336392965</c:v>
                </c:pt>
                <c:pt idx="31">
                  <c:v>321.09146218981346</c:v>
                </c:pt>
                <c:pt idx="32">
                  <c:v>313.86329522534083</c:v>
                </c:pt>
                <c:pt idx="33">
                  <c:v>302.22988771873997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A7-4061-8F90-E647A67D9386}"/>
            </c:ext>
          </c:extLst>
        </c:ser>
        <c:ser>
          <c:idx val="2"/>
          <c:order val="2"/>
          <c:tx>
            <c:strRef>
              <c:f>'Talnagögn | Numerical Data'!$E$64</c:f>
              <c:strCache>
                <c:ptCount val="1"/>
                <c:pt idx="0">
                  <c:v>Agricultural Soils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Data'!$H$60:$AV$60</c15:sqref>
                  </c15:fullRef>
                </c:ext>
              </c:extLst>
              <c:f>'Talnagögn | Numerical Data'!$H$60:$AO$60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Data'!$H$64:$AV$64</c15:sqref>
                  </c15:fullRef>
                </c:ext>
              </c:extLst>
              <c:f>'Talnagögn | Numerical Data'!$H$64:$AO$64</c:f>
              <c:numCache>
                <c:formatCode>0</c:formatCode>
                <c:ptCount val="34"/>
                <c:pt idx="0">
                  <c:v>195.84172915376459</c:v>
                </c:pt>
                <c:pt idx="1">
                  <c:v>194.10462153919434</c:v>
                </c:pt>
                <c:pt idx="2">
                  <c:v>188.3319018733938</c:v>
                </c:pt>
                <c:pt idx="3">
                  <c:v>192.23459766471157</c:v>
                </c:pt>
                <c:pt idx="4">
                  <c:v>196.88150156645889</c:v>
                </c:pt>
                <c:pt idx="5">
                  <c:v>191.65374163826323</c:v>
                </c:pt>
                <c:pt idx="6">
                  <c:v>199.30389555379307</c:v>
                </c:pt>
                <c:pt idx="7">
                  <c:v>196.73583660468552</c:v>
                </c:pt>
                <c:pt idx="8">
                  <c:v>200.38864645367869</c:v>
                </c:pt>
                <c:pt idx="9">
                  <c:v>205.06730055593732</c:v>
                </c:pt>
                <c:pt idx="10">
                  <c:v>203.09391966155673</c:v>
                </c:pt>
                <c:pt idx="11">
                  <c:v>203.29935015411377</c:v>
                </c:pt>
                <c:pt idx="12">
                  <c:v>196.21932641959367</c:v>
                </c:pt>
                <c:pt idx="13">
                  <c:v>192.79691536748669</c:v>
                </c:pt>
                <c:pt idx="14">
                  <c:v>192.23649628160604</c:v>
                </c:pt>
                <c:pt idx="15">
                  <c:v>191.56569696698946</c:v>
                </c:pt>
                <c:pt idx="16">
                  <c:v>207.32499787019566</c:v>
                </c:pt>
                <c:pt idx="17">
                  <c:v>216.43950257592866</c:v>
                </c:pt>
                <c:pt idx="18">
                  <c:v>224.66274573487078</c:v>
                </c:pt>
                <c:pt idx="19">
                  <c:v>208.7475989915564</c:v>
                </c:pt>
                <c:pt idx="20">
                  <c:v>202.4407403214075</c:v>
                </c:pt>
                <c:pt idx="21">
                  <c:v>200.52309036675729</c:v>
                </c:pt>
                <c:pt idx="22">
                  <c:v>204.8656265029278</c:v>
                </c:pt>
                <c:pt idx="23">
                  <c:v>203.53479913735171</c:v>
                </c:pt>
                <c:pt idx="24">
                  <c:v>221.50757236520295</c:v>
                </c:pt>
                <c:pt idx="25">
                  <c:v>207.61244375660033</c:v>
                </c:pt>
                <c:pt idx="26">
                  <c:v>203.94032429426244</c:v>
                </c:pt>
                <c:pt idx="27">
                  <c:v>213.47541033376768</c:v>
                </c:pt>
                <c:pt idx="28">
                  <c:v>203.83014561992715</c:v>
                </c:pt>
                <c:pt idx="29">
                  <c:v>195.97224120224712</c:v>
                </c:pt>
                <c:pt idx="30">
                  <c:v>200.24460474837605</c:v>
                </c:pt>
                <c:pt idx="31">
                  <c:v>205.27079350197553</c:v>
                </c:pt>
                <c:pt idx="32">
                  <c:v>199.84557879346104</c:v>
                </c:pt>
                <c:pt idx="33">
                  <c:v>186.45285110420525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A7-4061-8F90-E647A67D9386}"/>
            </c:ext>
          </c:extLst>
        </c:ser>
        <c:ser>
          <c:idx val="3"/>
          <c:order val="3"/>
          <c:tx>
            <c:strRef>
              <c:f>'Talnagögn | Numerical Data'!$E$65</c:f>
              <c:strCache>
                <c:ptCount val="1"/>
                <c:pt idx="0">
                  <c:v>Liming and CO₂-Emissions from Fertilizers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Data'!$H$60:$AV$60</c15:sqref>
                  </c15:fullRef>
                </c:ext>
              </c:extLst>
              <c:f>'Talnagögn | Numerical Data'!$H$60:$AO$60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Data'!$H$65:$AV$65</c15:sqref>
                  </c15:fullRef>
                </c:ext>
              </c:extLst>
              <c:f>'Talnagögn | Numerical Data'!$H$65:$AO$65</c:f>
              <c:numCache>
                <c:formatCode>0.0000</c:formatCode>
                <c:ptCount val="34"/>
                <c:pt idx="0" formatCode="0.000">
                  <c:v>2.3099999999999999E-2</c:v>
                </c:pt>
                <c:pt idx="1">
                  <c:v>9.2492400000000006E-3</c:v>
                </c:pt>
                <c:pt idx="2" formatCode="0.000">
                  <c:v>3.2451320000000006E-2</c:v>
                </c:pt>
                <c:pt idx="3" formatCode="0.000">
                  <c:v>2.2004839999999998E-2</c:v>
                </c:pt>
                <c:pt idx="4">
                  <c:v>8.7999999999999988E-3</c:v>
                </c:pt>
                <c:pt idx="5" formatCode="0.0">
                  <c:v>2.4369458069135801</c:v>
                </c:pt>
                <c:pt idx="6" formatCode="0.0">
                  <c:v>2.6508298965432116</c:v>
                </c:pt>
                <c:pt idx="7" formatCode="0.0">
                  <c:v>2.5593616019753092</c:v>
                </c:pt>
                <c:pt idx="8" formatCode="0.0">
                  <c:v>2.5464230488888897</c:v>
                </c:pt>
                <c:pt idx="9" formatCode="0.0">
                  <c:v>2.7616834585185188</c:v>
                </c:pt>
                <c:pt idx="10" formatCode="0.0">
                  <c:v>2.7621307511111111</c:v>
                </c:pt>
                <c:pt idx="11" formatCode="0.0">
                  <c:v>2.6959684128395072</c:v>
                </c:pt>
                <c:pt idx="12" formatCode="0.0">
                  <c:v>2.4154087303703711</c:v>
                </c:pt>
                <c:pt idx="13" formatCode="0.0">
                  <c:v>4.6716002340740737</c:v>
                </c:pt>
                <c:pt idx="14" formatCode="0.0">
                  <c:v>4.779621988641976</c:v>
                </c:pt>
                <c:pt idx="15" formatCode="0.0">
                  <c:v>4.5326526558024689</c:v>
                </c:pt>
                <c:pt idx="16" formatCode="0.0">
                  <c:v>4.4245318740740744</c:v>
                </c:pt>
                <c:pt idx="17" formatCode="0.0">
                  <c:v>4.0608959424240698</c:v>
                </c:pt>
                <c:pt idx="18" formatCode="0.0">
                  <c:v>7.018974987308642</c:v>
                </c:pt>
                <c:pt idx="19" formatCode="0.0">
                  <c:v>5.7231211653054324</c:v>
                </c:pt>
                <c:pt idx="20" formatCode="0.0">
                  <c:v>3.9040953039646284</c:v>
                </c:pt>
                <c:pt idx="21" formatCode="0.0">
                  <c:v>3.8345011486074636</c:v>
                </c:pt>
                <c:pt idx="22" formatCode="0.0">
                  <c:v>4.2417050398697338</c:v>
                </c:pt>
                <c:pt idx="23" formatCode="0.0">
                  <c:v>4.1998216606617333</c:v>
                </c:pt>
                <c:pt idx="24" formatCode="0.0">
                  <c:v>3.7299297304819001</c:v>
                </c:pt>
                <c:pt idx="25" formatCode="0.0">
                  <c:v>3.13851153046024</c:v>
                </c:pt>
                <c:pt idx="26" formatCode="0.0">
                  <c:v>3.5398872208062002</c:v>
                </c:pt>
                <c:pt idx="27" formatCode="0.0">
                  <c:v>4.2549495621201245</c:v>
                </c:pt>
                <c:pt idx="28" formatCode="0.0">
                  <c:v>4.3505339522446995</c:v>
                </c:pt>
                <c:pt idx="29" formatCode="0.0">
                  <c:v>7.7373575984696927</c:v>
                </c:pt>
                <c:pt idx="30" formatCode="0.0">
                  <c:v>8.1130298121819457</c:v>
                </c:pt>
                <c:pt idx="31" formatCode="0.0">
                  <c:v>6.7747431634116673</c:v>
                </c:pt>
                <c:pt idx="32" formatCode="0.0">
                  <c:v>5.9878833042920672</c:v>
                </c:pt>
                <c:pt idx="33" formatCode="0">
                  <c:v>7.8789727900833508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A7-4061-8F90-E647A67D9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39398384"/>
        <c:axId val="439399464"/>
      </c:barChart>
      <c:dateAx>
        <c:axId val="4393983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9464"/>
        <c:crosses val="autoZero"/>
        <c:auto val="0"/>
        <c:lblOffset val="100"/>
        <c:baseTimeUnit val="days"/>
        <c:majorUnit val="1"/>
        <c:majorTimeUnit val="days"/>
      </c:dateAx>
      <c:valAx>
        <c:axId val="43939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</a:rPr>
              <a:t>Agriculture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41670169270833335"/>
          <c:y val="0.4497916666666666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225260416666662"/>
          <c:y val="6.25E-2"/>
          <c:w val="0.49384114583333333"/>
          <c:h val="0.87793981481481487"/>
        </c:manualLayout>
      </c:layout>
      <c:doughnutChart>
        <c:varyColors val="1"/>
        <c:ser>
          <c:idx val="0"/>
          <c:order val="0"/>
          <c:spPr>
            <a:solidFill>
              <a:schemeClr val="tx2"/>
            </a:solidFill>
          </c:spPr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E8C-41AB-85A3-A9416101224D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E8C-41AB-85A3-A9416101224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E8C-41AB-85A3-A9416101224D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E8C-41AB-85A3-A9416101224D}"/>
              </c:ext>
            </c:extLst>
          </c:dPt>
          <c:dPt>
            <c:idx val="4"/>
            <c:bubble3D val="0"/>
            <c:spPr>
              <a:solidFill>
                <a:schemeClr val="bg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E8C-41AB-85A3-A9416101224D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E8C-41AB-85A3-A9416101224D}"/>
              </c:ext>
            </c:extLst>
          </c:dPt>
          <c:dLbls>
            <c:dLbl>
              <c:idx val="0"/>
              <c:layout>
                <c:manualLayout>
                  <c:x val="0.22144780144206133"/>
                  <c:y val="0.12347222222222211"/>
                </c:manualLayout>
              </c:layout>
              <c:tx>
                <c:rich>
                  <a:bodyPr/>
                  <a:lstStyle/>
                  <a:p>
                    <a:fld id="{E431A23E-6757-476D-9FDD-5D912A8E5A6A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8FE61726-2D5C-4F5A-9F21-CA71D52188EF}" type="VALUE">
                      <a:rPr lang="en-US"/>
                      <a:pPr/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fld id="{D1845BDD-DB66-4885-BA15-96D40AA91F85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180848011859819"/>
                      <c:h val="0.174519444444444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E8C-41AB-85A3-A9416101224D}"/>
                </c:ext>
              </c:extLst>
            </c:dLbl>
            <c:dLbl>
              <c:idx val="1"/>
              <c:layout>
                <c:manualLayout>
                  <c:x val="-0.19123000405513529"/>
                  <c:y val="0.10583333333333322"/>
                </c:manualLayout>
              </c:layout>
              <c:tx>
                <c:rich>
                  <a:bodyPr/>
                  <a:lstStyle/>
                  <a:p>
                    <a:fld id="{552F69B7-F178-43AC-AFD5-64B169D4AEF4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FF15A204-B7C9-4B93-96A3-9BCD6F9F6A7F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fld id="{27334245-3277-4C2C-BD7F-C7CFBA0A7330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E8C-41AB-85A3-A9416101224D}"/>
                </c:ext>
              </c:extLst>
            </c:dLbl>
            <c:dLbl>
              <c:idx val="2"/>
              <c:layout>
                <c:manualLayout>
                  <c:x val="-0.17884784581611968"/>
                  <c:y val="-9.7843749999999993E-2"/>
                </c:manualLayout>
              </c:layout>
              <c:tx>
                <c:rich>
                  <a:bodyPr/>
                  <a:lstStyle/>
                  <a:p>
                    <a:fld id="{331F82BD-6FBD-4D59-A13E-B1A5DCEC0915}" type="CATEGORYNAME">
                      <a:rPr lang="en-US" sz="1200" b="1">
                        <a:solidFill>
                          <a:sysClr val="windowText" lastClr="000000"/>
                        </a:solidFill>
                      </a:rPr>
                      <a:pPr/>
                      <a:t>[CATEGORY NAME]</a:t>
                    </a:fld>
                    <a:endParaRPr lang="en-US" b="1" baseline="0">
                      <a:solidFill>
                        <a:sysClr val="windowText" lastClr="000000"/>
                      </a:solidFill>
                    </a:endParaRPr>
                  </a:p>
                  <a:p>
                    <a:fld id="{3875F0E8-38BF-423D-B974-C0E4A7DF872A}" type="VALUE">
                      <a:rPr lang="en-US"/>
                      <a:pPr/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fld id="{BEEC1B1E-8E29-47F0-8663-CB8D517E664B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651951527373722"/>
                      <c:h val="0.1673060185185185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E8C-41AB-85A3-A9416101224D}"/>
                </c:ext>
              </c:extLst>
            </c:dLbl>
            <c:dLbl>
              <c:idx val="3"/>
              <c:layout>
                <c:manualLayout>
                  <c:x val="0.16155638273623499"/>
                  <c:y val="-0.17615300925925925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4435B56-13F8-4772-8FEB-A57E4DA58EFE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943B8AE0-9799-4DE1-80A6-7B4F12302CD5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09CB79E8-4A74-4480-A708-9A8D7CFEA83E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9E8C-41AB-85A3-A9416101224D}"/>
                </c:ext>
              </c:extLst>
            </c:dLbl>
            <c:dLbl>
              <c:idx val="4"/>
              <c:layout>
                <c:manualLayout>
                  <c:x val="0.20584934083603806"/>
                  <c:y val="-8.3784722222222233E-2"/>
                </c:manualLayout>
              </c:layout>
              <c:tx>
                <c:rich>
                  <a:bodyPr/>
                  <a:lstStyle/>
                  <a:p>
                    <a:fld id="{34DAF53F-51F3-4623-A22B-BED16E9367C7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5766F8D3-1A7A-4383-A749-884F235D4508}" type="VALUE">
                      <a:rPr lang="en-US"/>
                      <a:pPr/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</a:p>
                  <a:p>
                    <a:fld id="{4E30AAF7-2029-4C93-8DB2-FA685D610CF7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819410497679852"/>
                      <c:h val="0.1776826388888888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9E8C-41AB-85A3-A9416101224D}"/>
                </c:ext>
              </c:extLst>
            </c:dLbl>
            <c:dLbl>
              <c:idx val="5"/>
              <c:layout>
                <c:manualLayout>
                  <c:x val="0.24563164313978575"/>
                  <c:y val="3.821759259259248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CAAD516-199C-4211-934B-F205BA47B76D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890670F1-AB31-46FB-8AAA-FD123E797CA6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434AD6D4-6BF2-451F-83B9-87EBBB8B8710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9E8C-41AB-85A3-A941610122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Emissions'!$AF$458:$AF$463</c:f>
              <c:strCache>
                <c:ptCount val="6"/>
                <c:pt idx="0">
                  <c:v>Fertilizer Use in Agriculture</c:v>
                </c:pt>
                <c:pt idx="1">
                  <c:v>Cattle</c:v>
                </c:pt>
                <c:pt idx="2">
                  <c:v>Sheep</c:v>
                </c:pt>
                <c:pt idx="3">
                  <c:v>Horses</c:v>
                </c:pt>
                <c:pt idx="4">
                  <c:v>Cultivation of Organic Soils</c:v>
                </c:pt>
                <c:pt idx="5">
                  <c:v>Other Emissions</c:v>
                </c:pt>
              </c:strCache>
            </c:strRef>
          </c:cat>
          <c:val>
            <c:numRef>
              <c:f>'Losun | Emissions'!$E$458:$E$463</c:f>
              <c:numCache>
                <c:formatCode>0</c:formatCode>
                <c:ptCount val="6"/>
                <c:pt idx="0">
                  <c:v>125.06651905599598</c:v>
                </c:pt>
                <c:pt idx="1">
                  <c:v>174.80922310000031</c:v>
                </c:pt>
                <c:pt idx="2">
                  <c:v>141.71684053086173</c:v>
                </c:pt>
                <c:pt idx="3">
                  <c:v>35.780241318261659</c:v>
                </c:pt>
                <c:pt idx="4">
                  <c:v>68.792801539917406</c:v>
                </c:pt>
                <c:pt idx="5">
                  <c:v>19.072954881885153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E8C-41AB-85A3-A94161012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3"/>
        <c:holeSize val="5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9E8C-41AB-85A3-A9416101224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9E8C-41AB-85A3-A9416101224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9E8C-41AB-85A3-A9416101224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9E8C-41AB-85A3-A9416101224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9E8C-41AB-85A3-A9416101224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9E8C-41AB-85A3-A9416101224D}"/>
                    </c:ext>
                  </c:extLst>
                </c:dPt>
                <c:dLbls>
                  <c:spPr>
                    <a:solidFill>
                      <a:srgbClr val="FFFFFF"/>
                    </a:solidFill>
                    <a:ln>
                      <a:solidFill>
                        <a:srgbClr val="323232">
                          <a:lumMod val="25000"/>
                          <a:lumOff val="75000"/>
                        </a:srgb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'Losun | Emissions'!$AF$458:$AF$463</c15:sqref>
                        </c15:formulaRef>
                      </c:ext>
                    </c:extLst>
                    <c:strCache>
                      <c:ptCount val="6"/>
                      <c:pt idx="0">
                        <c:v>Fertilizer Use in Agriculture</c:v>
                      </c:pt>
                      <c:pt idx="1">
                        <c:v>Cattle</c:v>
                      </c:pt>
                      <c:pt idx="2">
                        <c:v>Sheep</c:v>
                      </c:pt>
                      <c:pt idx="3">
                        <c:v>Horses</c:v>
                      </c:pt>
                      <c:pt idx="4">
                        <c:v>Cultivation of Organic Soils</c:v>
                      </c:pt>
                      <c:pt idx="5">
                        <c:v>Other Emissions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Emissions'!$F$458:$F$463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9-9E8C-41AB-85A3-A9416101224D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Úrgangur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2023</a:t>
            </a:r>
          </a:p>
        </c:rich>
      </c:tx>
      <c:layout>
        <c:manualLayout>
          <c:xMode val="edge"/>
          <c:yMode val="edge"/>
          <c:x val="0.44159271155618024"/>
          <c:y val="0.4483820899014316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233072916666668"/>
          <c:y val="4.192129629629629E-2"/>
          <c:w val="0.50541666666666674"/>
          <c:h val="0.8985185185185186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7D-4BC2-A809-763957829840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7D-4BC2-A809-763957829840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7D-4BC2-A809-763957829840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7D-4BC2-A809-763957829840}"/>
              </c:ext>
            </c:extLst>
          </c:dPt>
          <c:dLbls>
            <c:dLbl>
              <c:idx val="0"/>
              <c:layout>
                <c:manualLayout>
                  <c:x val="-0.21662760416666665"/>
                  <c:y val="-0.15581018518518519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Urðun úrgangs</a:t>
                    </a:r>
                  </a:p>
                  <a:p>
                    <a:r>
                      <a:rPr lang="en-US" sz="1100" b="0"/>
                      <a:t>200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100" b="0"/>
                  </a:p>
                  <a:p>
                    <a:r>
                      <a:rPr lang="en-US" sz="1100" b="0"/>
                      <a:t>86%</a:t>
                    </a:r>
                    <a:endParaRPr lang="en-US" b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37D-4BC2-A809-763957829840}"/>
                </c:ext>
              </c:extLst>
            </c:dLbl>
            <c:dLbl>
              <c:idx val="1"/>
              <c:layout>
                <c:manualLayout>
                  <c:x val="0.20505208333333333"/>
                  <c:y val="-0.19714141023854617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29A2C29-7F72-43F0-8632-8A29DB4860DA}" type="CATEGORYNAME">
                      <a:rPr lang="en-US" sz="1200" b="1">
                        <a:solidFill>
                          <a:sysClr val="windowText" lastClr="000000"/>
                        </a:solidFill>
                      </a:rPr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A31AE877-A66B-4442-BACF-AA9B6FB8EA0F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06EFCD58-9F30-4E5D-97F0-78F3CB236A86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37D-4BC2-A809-763957829840}"/>
                </c:ext>
              </c:extLst>
            </c:dLbl>
            <c:dLbl>
              <c:idx val="2"/>
              <c:layout>
                <c:manualLayout>
                  <c:x val="0.22821197916666663"/>
                  <c:y val="2.653789993702947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0204157-D6F6-4FD5-95A4-C8F38E63A8A8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D2C3F96-4904-4805-8DA0-52030DE51184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65A9E718-1933-4F6F-8EDD-AC8CEC1DFB29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342617187499999"/>
                      <c:h val="0.2203819036468734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37D-4BC2-A809-763957829840}"/>
                </c:ext>
              </c:extLst>
            </c:dLbl>
            <c:dLbl>
              <c:idx val="3"/>
              <c:layout>
                <c:manualLayout>
                  <c:x val="0.18107421875000002"/>
                  <c:y val="0.1852083333333333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CA2E5C-E3CE-43C4-952E-9A5CA21270F9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61225F9B-A1BF-4036-B034-D87DAEB6B9AE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A6C5897A-C03A-4867-9127-FEE5F84E2546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723138020833334"/>
                      <c:h val="0.17474282407407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37D-4BC2-A809-7639578298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Emissions'!$D$596:$D$599</c:f>
              <c:strCache>
                <c:ptCount val="4"/>
                <c:pt idx="0">
                  <c:v>Urðun úrgangs</c:v>
                </c:pt>
                <c:pt idx="1">
                  <c:v>Jarðgerð</c:v>
                </c:pt>
                <c:pt idx="2">
                  <c:v>Brennsla og opinn bruni</c:v>
                </c:pt>
                <c:pt idx="3">
                  <c:v>Meðhöndlun skólps</c:v>
                </c:pt>
              </c:strCache>
            </c:strRef>
          </c:cat>
          <c:val>
            <c:numRef>
              <c:f>'Losun | Emissions'!$E$596:$E$599</c:f>
              <c:numCache>
                <c:formatCode>0.0</c:formatCode>
                <c:ptCount val="4"/>
                <c:pt idx="0" formatCode="0">
                  <c:v>201.15949409299373</c:v>
                </c:pt>
                <c:pt idx="1">
                  <c:v>3.0298550013473684</c:v>
                </c:pt>
                <c:pt idx="2">
                  <c:v>6.8078014722938942</c:v>
                </c:pt>
                <c:pt idx="3" formatCode="0">
                  <c:v>23.07676109852801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7D-4BC2-A809-763957829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9"/>
        <c:holeSize val="50"/>
        <c:extLst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Waste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2023</a:t>
            </a:r>
          </a:p>
        </c:rich>
      </c:tx>
      <c:layout>
        <c:manualLayout>
          <c:xMode val="edge"/>
          <c:yMode val="edge"/>
          <c:x val="0.44408491794980876"/>
          <c:y val="0.440189232752237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220856473301617"/>
          <c:y val="6.25E-2"/>
          <c:w val="0.4817685006752408"/>
          <c:h val="0.86030092592592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E10-4F53-9479-E1F7A96C1DBC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E10-4F53-9479-E1F7A96C1DB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E10-4F53-9479-E1F7A96C1DBC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E10-4F53-9479-E1F7A96C1DBC}"/>
              </c:ext>
            </c:extLst>
          </c:dPt>
          <c:dLbls>
            <c:dLbl>
              <c:idx val="0"/>
              <c:layout>
                <c:manualLayout>
                  <c:x val="-0.21662760416666665"/>
                  <c:y val="-0.15581018518518519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Urðun úrgangs</a:t>
                    </a:r>
                  </a:p>
                  <a:p>
                    <a:r>
                      <a:rPr lang="en-US" sz="1100" b="0"/>
                      <a:t>200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sz="1100" b="0"/>
                  </a:p>
                  <a:p>
                    <a:r>
                      <a:rPr lang="en-US" sz="1100" b="0"/>
                      <a:t>86%</a:t>
                    </a:r>
                    <a:endParaRPr lang="en-US" b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E10-4F53-9479-E1F7A96C1DBC}"/>
                </c:ext>
              </c:extLst>
            </c:dLbl>
            <c:dLbl>
              <c:idx val="1"/>
              <c:layout>
                <c:manualLayout>
                  <c:x val="0.21616180614026453"/>
                  <c:y val="-0.3021875449597686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Biological Treatment of Solid Waste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A31AE877-A66B-4442-BACF-AA9B6FB8EA0F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sz="1200" b="1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0">
                        <a:solidFill>
                          <a:sysClr val="windowText" lastClr="000000"/>
                        </a:solidFill>
                      </a:rPr>
                      <a:t>1.7%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636646947545676"/>
                      <c:h val="0.2396581879540153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10-4F53-9479-E1F7A96C1DBC}"/>
                </c:ext>
              </c:extLst>
            </c:dLbl>
            <c:dLbl>
              <c:idx val="2"/>
              <c:layout>
                <c:manualLayout>
                  <c:x val="0.2256893855726016"/>
                  <c:y val="3.449589164839863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0204157-D6F6-4FD5-95A4-C8F38E63A8A8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D2C3F96-4904-4805-8DA0-52030DE51184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65A9E718-1933-4F6F-8EDD-AC8CEC1DFB29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342616993435465"/>
                      <c:h val="0.26813015987756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E10-4F53-9479-E1F7A96C1DBC}"/>
                </c:ext>
              </c:extLst>
            </c:dLbl>
            <c:dLbl>
              <c:idx val="3"/>
              <c:layout>
                <c:manualLayout>
                  <c:x val="0.19218395537708832"/>
                  <c:y val="0.2186001758747359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CA2E5C-E3CE-43C4-952E-9A5CA21270F9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61225F9B-A1BF-4036-B034-D87DAEB6B9AE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A6C5897A-C03A-4867-9127-FEE5F84E2546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5945085346250996"/>
                      <c:h val="0.2415265091568792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E10-4F53-9479-E1F7A96C1D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Emissions'!$AF$596:$AF$599</c:f>
              <c:strCache>
                <c:ptCount val="4"/>
                <c:pt idx="0">
                  <c:v>Solid Waste Disposal on Land</c:v>
                </c:pt>
                <c:pt idx="1">
                  <c:v>Biological Treatment of Solid Waste</c:v>
                </c:pt>
                <c:pt idx="2">
                  <c:v>Incineration and Open Burning</c:v>
                </c:pt>
                <c:pt idx="3">
                  <c:v>Wastewater Treatment and Discharge</c:v>
                </c:pt>
              </c:strCache>
            </c:strRef>
          </c:cat>
          <c:val>
            <c:numRef>
              <c:f>'Losun | Emissions'!$E$596:$E$599</c:f>
              <c:numCache>
                <c:formatCode>0.0</c:formatCode>
                <c:ptCount val="4"/>
                <c:pt idx="0" formatCode="0">
                  <c:v>201.15949409299373</c:v>
                </c:pt>
                <c:pt idx="1">
                  <c:v>3.0298550013473684</c:v>
                </c:pt>
                <c:pt idx="2">
                  <c:v>6.8078014722938942</c:v>
                </c:pt>
                <c:pt idx="3" formatCode="0">
                  <c:v>23.07676109852801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E10-4F53-9479-E1F7A96C1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9"/>
        <c:holeSize val="50"/>
        <c:extLst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Data'!$E$110</c:f>
              <c:strCache>
                <c:ptCount val="1"/>
                <c:pt idx="0">
                  <c:v>Solid Waste Disposal on Land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Data'!$H$108:$AV$108</c15:sqref>
                  </c15:fullRef>
                </c:ext>
              </c:extLst>
              <c:f>'Talnagögn | Numerical Data'!$H$108:$AO$108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Data'!$H$110:$AV$110</c15:sqref>
                  </c15:fullRef>
                </c:ext>
              </c:extLst>
              <c:f>'Talnagögn | Numerical Data'!$H$110:$AO$110</c:f>
              <c:numCache>
                <c:formatCode>0</c:formatCode>
                <c:ptCount val="34"/>
                <c:pt idx="0">
                  <c:v>172.53606160573185</c:v>
                </c:pt>
                <c:pt idx="1">
                  <c:v>177.17689459972712</c:v>
                </c:pt>
                <c:pt idx="2">
                  <c:v>191.3340701827706</c:v>
                </c:pt>
                <c:pt idx="3">
                  <c:v>203.1029013543118</c:v>
                </c:pt>
                <c:pt idx="4">
                  <c:v>213.84008956675834</c:v>
                </c:pt>
                <c:pt idx="5">
                  <c:v>224.78911059949189</c:v>
                </c:pt>
                <c:pt idx="6">
                  <c:v>231.71990901291827</c:v>
                </c:pt>
                <c:pt idx="7">
                  <c:v>238.37014750314779</c:v>
                </c:pt>
                <c:pt idx="8">
                  <c:v>246.67169624115184</c:v>
                </c:pt>
                <c:pt idx="9">
                  <c:v>255.63545202624636</c:v>
                </c:pt>
                <c:pt idx="10">
                  <c:v>263.47299072845624</c:v>
                </c:pt>
                <c:pt idx="11">
                  <c:v>273.57951002849359</c:v>
                </c:pt>
                <c:pt idx="12">
                  <c:v>277.42981142363999</c:v>
                </c:pt>
                <c:pt idx="13">
                  <c:v>280.7237355032218</c:v>
                </c:pt>
                <c:pt idx="14">
                  <c:v>289.36358341001977</c:v>
                </c:pt>
                <c:pt idx="15">
                  <c:v>283.88073703295896</c:v>
                </c:pt>
                <c:pt idx="16">
                  <c:v>308.73464539352659</c:v>
                </c:pt>
                <c:pt idx="17">
                  <c:v>308.02966803621149</c:v>
                </c:pt>
                <c:pt idx="18">
                  <c:v>293.01549216116052</c:v>
                </c:pt>
                <c:pt idx="19">
                  <c:v>283.75050344880202</c:v>
                </c:pt>
                <c:pt idx="20">
                  <c:v>280.45500605778898</c:v>
                </c:pt>
                <c:pt idx="21">
                  <c:v>259.9436503224897</c:v>
                </c:pt>
                <c:pt idx="22">
                  <c:v>237.97107935754372</c:v>
                </c:pt>
                <c:pt idx="23">
                  <c:v>238.18718205726799</c:v>
                </c:pt>
                <c:pt idx="24">
                  <c:v>236.75247745728154</c:v>
                </c:pt>
                <c:pt idx="25">
                  <c:v>233.69345769894986</c:v>
                </c:pt>
                <c:pt idx="26">
                  <c:v>230.92311140512251</c:v>
                </c:pt>
                <c:pt idx="27">
                  <c:v>226.76234473413896</c:v>
                </c:pt>
                <c:pt idx="28">
                  <c:v>226.65217521019284</c:v>
                </c:pt>
                <c:pt idx="29">
                  <c:v>201.10888758887586</c:v>
                </c:pt>
                <c:pt idx="30">
                  <c:v>228.9549570903697</c:v>
                </c:pt>
                <c:pt idx="31">
                  <c:v>224.88063959888589</c:v>
                </c:pt>
                <c:pt idx="32">
                  <c:v>214.62862421569852</c:v>
                </c:pt>
                <c:pt idx="33">
                  <c:v>201.15949409299373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A-48E3-9B90-75E5FD5C2ADD}"/>
            </c:ext>
          </c:extLst>
        </c:ser>
        <c:ser>
          <c:idx val="1"/>
          <c:order val="1"/>
          <c:tx>
            <c:strRef>
              <c:f>'Talnagögn | Numerical Data'!$E$111</c:f>
              <c:strCache>
                <c:ptCount val="1"/>
                <c:pt idx="0">
                  <c:v>Biological Treatment of Solid Waste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Data'!$H$108:$AV$108</c15:sqref>
                  </c15:fullRef>
                </c:ext>
              </c:extLst>
              <c:f>'Talnagögn | Numerical Data'!$H$108:$AO$108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Data'!$H$111:$AV$111</c15:sqref>
                  </c15:fullRef>
                </c:ext>
              </c:extLst>
              <c:f>'Talnagögn | Numerical Data'!$H$111:$AO$111</c:f>
              <c:numCache>
                <c:formatCode>0.0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0.35119999999999996</c:v>
                </c:pt>
                <c:pt idx="6">
                  <c:v>0.35119999999999996</c:v>
                </c:pt>
                <c:pt idx="7">
                  <c:v>0.35119999999999996</c:v>
                </c:pt>
                <c:pt idx="8">
                  <c:v>0.35119999999999996</c:v>
                </c:pt>
                <c:pt idx="9">
                  <c:v>0.35119999999999996</c:v>
                </c:pt>
                <c:pt idx="10">
                  <c:v>0.35119999999999996</c:v>
                </c:pt>
                <c:pt idx="11">
                  <c:v>0.35119999999999996</c:v>
                </c:pt>
                <c:pt idx="12">
                  <c:v>0.35119999999999996</c:v>
                </c:pt>
                <c:pt idx="13">
                  <c:v>0.52679999999999993</c:v>
                </c:pt>
                <c:pt idx="14">
                  <c:v>0.52679999999999993</c:v>
                </c:pt>
                <c:pt idx="15">
                  <c:v>0.878</c:v>
                </c:pt>
                <c:pt idx="16">
                  <c:v>1.4047999999999998</c:v>
                </c:pt>
                <c:pt idx="17">
                  <c:v>1.756</c:v>
                </c:pt>
                <c:pt idx="18">
                  <c:v>1.8625891999999999</c:v>
                </c:pt>
                <c:pt idx="19">
                  <c:v>2.2367794543999997</c:v>
                </c:pt>
                <c:pt idx="20">
                  <c:v>2.6769409079200002</c:v>
                </c:pt>
                <c:pt idx="21">
                  <c:v>2.5077241083999997</c:v>
                </c:pt>
                <c:pt idx="22">
                  <c:v>1.9630763</c:v>
                </c:pt>
                <c:pt idx="23">
                  <c:v>2.6282052</c:v>
                </c:pt>
                <c:pt idx="24">
                  <c:v>3.5365840000000004</c:v>
                </c:pt>
                <c:pt idx="25">
                  <c:v>3.7405258400000001</c:v>
                </c:pt>
                <c:pt idx="26">
                  <c:v>4.005311324</c:v>
                </c:pt>
                <c:pt idx="27">
                  <c:v>3.8114029168000005</c:v>
                </c:pt>
                <c:pt idx="28">
                  <c:v>4.2153498204000002</c:v>
                </c:pt>
                <c:pt idx="29">
                  <c:v>4.1906804963599997</c:v>
                </c:pt>
                <c:pt idx="30">
                  <c:v>5.6019828615157898</c:v>
                </c:pt>
                <c:pt idx="31">
                  <c:v>5.5284207998105259</c:v>
                </c:pt>
                <c:pt idx="32">
                  <c:v>2.6795484302947372</c:v>
                </c:pt>
                <c:pt idx="33">
                  <c:v>3.0298550013473684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9A-48E3-9B90-75E5FD5C2ADD}"/>
            </c:ext>
          </c:extLst>
        </c:ser>
        <c:ser>
          <c:idx val="2"/>
          <c:order val="2"/>
          <c:tx>
            <c:strRef>
              <c:f>'Talnagögn | Numerical Data'!$E$112</c:f>
              <c:strCache>
                <c:ptCount val="1"/>
                <c:pt idx="0">
                  <c:v>Incineration and Open Burning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Data'!$H$108:$AV$108</c15:sqref>
                  </c15:fullRef>
                </c:ext>
              </c:extLst>
              <c:f>'Talnagögn | Numerical Data'!$H$108:$AO$108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Data'!$H$112:$AV$112</c15:sqref>
                  </c15:fullRef>
                </c:ext>
              </c:extLst>
              <c:f>'Talnagögn | Numerical Data'!$H$112:$AO$112</c:f>
              <c:numCache>
                <c:formatCode>0</c:formatCode>
                <c:ptCount val="34"/>
                <c:pt idx="0">
                  <c:v>15.600052964345515</c:v>
                </c:pt>
                <c:pt idx="1">
                  <c:v>15.482561392970339</c:v>
                </c:pt>
                <c:pt idx="2">
                  <c:v>15.090417015446921</c:v>
                </c:pt>
                <c:pt idx="3">
                  <c:v>12.969726427709464</c:v>
                </c:pt>
                <c:pt idx="4">
                  <c:v>11.998726195395655</c:v>
                </c:pt>
                <c:pt idx="5">
                  <c:v>10.652491415063672</c:v>
                </c:pt>
                <c:pt idx="6">
                  <c:v>9.5904339991834107</c:v>
                </c:pt>
                <c:pt idx="7" formatCode="0.0">
                  <c:v>9.2159920304327336</c:v>
                </c:pt>
                <c:pt idx="8" formatCode="0.0">
                  <c:v>7.8716958547851945</c:v>
                </c:pt>
                <c:pt idx="9" formatCode="0.0">
                  <c:v>6.5162739195936084</c:v>
                </c:pt>
                <c:pt idx="10" formatCode="0.0">
                  <c:v>6.260771279389818</c:v>
                </c:pt>
                <c:pt idx="11" formatCode="0.0">
                  <c:v>5.7366936821994381</c:v>
                </c:pt>
                <c:pt idx="12" formatCode="0.0">
                  <c:v>5.3423629461557942</c:v>
                </c:pt>
                <c:pt idx="13" formatCode="0.0">
                  <c:v>4.6138064720172016</c:v>
                </c:pt>
                <c:pt idx="14" formatCode="0.0">
                  <c:v>6.9203627534090515</c:v>
                </c:pt>
                <c:pt idx="15" formatCode="0.0">
                  <c:v>5.5573345470239897</c:v>
                </c:pt>
                <c:pt idx="16" formatCode="0.0">
                  <c:v>5.7497759114371663</c:v>
                </c:pt>
                <c:pt idx="17" formatCode="0.0">
                  <c:v>8.7305811954460175</c:v>
                </c:pt>
                <c:pt idx="18" formatCode="0.0">
                  <c:v>7.018919753655064</c:v>
                </c:pt>
                <c:pt idx="19" formatCode="0.0">
                  <c:v>6.9010512572312743</c:v>
                </c:pt>
                <c:pt idx="20" formatCode="0.0">
                  <c:v>6.6899681626095795</c:v>
                </c:pt>
                <c:pt idx="21" formatCode="0.0">
                  <c:v>7.3850005751473908</c:v>
                </c:pt>
                <c:pt idx="22" formatCode="0.0">
                  <c:v>7.1131856831429161</c:v>
                </c:pt>
                <c:pt idx="23" formatCode="0.0">
                  <c:v>6.0870657461533337</c:v>
                </c:pt>
                <c:pt idx="24" formatCode="0.0">
                  <c:v>8.2851327045513337</c:v>
                </c:pt>
                <c:pt idx="25" formatCode="0.0">
                  <c:v>7.6186190672399992</c:v>
                </c:pt>
                <c:pt idx="26" formatCode="0.0">
                  <c:v>8.1974943031173328</c:v>
                </c:pt>
                <c:pt idx="27" formatCode="0.0">
                  <c:v>8.6037772833349315</c:v>
                </c:pt>
                <c:pt idx="28" formatCode="0.0">
                  <c:v>5.8784597129789287</c:v>
                </c:pt>
                <c:pt idx="29">
                  <c:v>8.8041673251140882</c:v>
                </c:pt>
                <c:pt idx="30" formatCode="0.0">
                  <c:v>6.774474903877203</c:v>
                </c:pt>
                <c:pt idx="31" formatCode="0.0">
                  <c:v>6.8975394851001743</c:v>
                </c:pt>
                <c:pt idx="32">
                  <c:v>7.1490361221504806</c:v>
                </c:pt>
                <c:pt idx="33" formatCode="0.0">
                  <c:v>6.8078014722938942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9A-48E3-9B90-75E5FD5C2ADD}"/>
            </c:ext>
          </c:extLst>
        </c:ser>
        <c:ser>
          <c:idx val="3"/>
          <c:order val="3"/>
          <c:tx>
            <c:strRef>
              <c:f>'Talnagögn | Numerical Data'!$E$113</c:f>
              <c:strCache>
                <c:ptCount val="1"/>
                <c:pt idx="0">
                  <c:v>Wastewater Treatment and Discharge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Data'!$H$108:$AV$108</c15:sqref>
                  </c15:fullRef>
                </c:ext>
              </c:extLst>
              <c:f>'Talnagögn | Numerical Data'!$H$108:$AO$108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Data'!$H$113:$AV$113</c15:sqref>
                  </c15:fullRef>
                </c:ext>
              </c:extLst>
              <c:f>'Talnagögn | Numerical Data'!$H$113:$AO$113</c:f>
              <c:numCache>
                <c:formatCode>0</c:formatCode>
                <c:ptCount val="34"/>
                <c:pt idx="0">
                  <c:v>20.729319319725228</c:v>
                </c:pt>
                <c:pt idx="1">
                  <c:v>20.756704336816501</c:v>
                </c:pt>
                <c:pt idx="2">
                  <c:v>20.363270861086303</c:v>
                </c:pt>
                <c:pt idx="3">
                  <c:v>21.660097523645547</c:v>
                </c:pt>
                <c:pt idx="4">
                  <c:v>20.526149404974916</c:v>
                </c:pt>
                <c:pt idx="5">
                  <c:v>21.103912777800161</c:v>
                </c:pt>
                <c:pt idx="6">
                  <c:v>24.727457341309677</c:v>
                </c:pt>
                <c:pt idx="7">
                  <c:v>25.853901561037276</c:v>
                </c:pt>
                <c:pt idx="8">
                  <c:v>21.808072652126455</c:v>
                </c:pt>
                <c:pt idx="9">
                  <c:v>22.09977596543056</c:v>
                </c:pt>
                <c:pt idx="10">
                  <c:v>24.036635978860364</c:v>
                </c:pt>
                <c:pt idx="11">
                  <c:v>23.904212319621941</c:v>
                </c:pt>
                <c:pt idx="12">
                  <c:v>25.322879054106206</c:v>
                </c:pt>
                <c:pt idx="13">
                  <c:v>24.064849212334956</c:v>
                </c:pt>
                <c:pt idx="14">
                  <c:v>22.606861432731527</c:v>
                </c:pt>
                <c:pt idx="15">
                  <c:v>22.012665094946588</c:v>
                </c:pt>
                <c:pt idx="16">
                  <c:v>19.643820053238187</c:v>
                </c:pt>
                <c:pt idx="17">
                  <c:v>20.586809912378513</c:v>
                </c:pt>
                <c:pt idx="18">
                  <c:v>19.73002874603792</c:v>
                </c:pt>
                <c:pt idx="19">
                  <c:v>18.881743109281025</c:v>
                </c:pt>
                <c:pt idx="20">
                  <c:v>18.434064521967848</c:v>
                </c:pt>
                <c:pt idx="21">
                  <c:v>19.00842493328043</c:v>
                </c:pt>
                <c:pt idx="22">
                  <c:v>21.362041979488502</c:v>
                </c:pt>
                <c:pt idx="23">
                  <c:v>20.869141288399451</c:v>
                </c:pt>
                <c:pt idx="24">
                  <c:v>18.828842096890703</c:v>
                </c:pt>
                <c:pt idx="25">
                  <c:v>20.934175804304665</c:v>
                </c:pt>
                <c:pt idx="26">
                  <c:v>19.048941320943733</c:v>
                </c:pt>
                <c:pt idx="27">
                  <c:v>20.216853905151687</c:v>
                </c:pt>
                <c:pt idx="28">
                  <c:v>21.247804131892615</c:v>
                </c:pt>
                <c:pt idx="29">
                  <c:v>19.607096527075733</c:v>
                </c:pt>
                <c:pt idx="30">
                  <c:v>19.024588224157085</c:v>
                </c:pt>
                <c:pt idx="31">
                  <c:v>20.380191645919147</c:v>
                </c:pt>
                <c:pt idx="32">
                  <c:v>22.931165158828264</c:v>
                </c:pt>
                <c:pt idx="33">
                  <c:v>23.07676109852801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9A-48E3-9B90-75E5FD5C2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7402936"/>
        <c:axId val="1227403296"/>
      </c:barChart>
      <c:catAx>
        <c:axId val="1227402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3296"/>
        <c:crosses val="autoZero"/>
        <c:auto val="1"/>
        <c:lblAlgn val="ctr"/>
        <c:lblOffset val="100"/>
        <c:noMultiLvlLbl val="0"/>
      </c:catAx>
      <c:valAx>
        <c:axId val="122740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layout>
            <c:manualLayout>
              <c:xMode val="edge"/>
              <c:yMode val="edge"/>
              <c:x val="4.9617127676199408E-3"/>
              <c:y val="9.613194444444446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Data'!$E$110</c:f>
              <c:strCache>
                <c:ptCount val="1"/>
                <c:pt idx="0">
                  <c:v>Solid Waste Disposal on Land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Data'!$H$108:$AV$108</c15:sqref>
                  </c15:fullRef>
                </c:ext>
              </c:extLst>
              <c:f>'Talnagögn | Numerical Data'!$H$108:$AO$108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Data'!$H$110:$AV$110</c15:sqref>
                  </c15:fullRef>
                </c:ext>
              </c:extLst>
              <c:f>'Talnagögn | Numerical Data'!$H$110:$AO$110</c:f>
              <c:numCache>
                <c:formatCode>0</c:formatCode>
                <c:ptCount val="34"/>
                <c:pt idx="0">
                  <c:v>172.53606160573185</c:v>
                </c:pt>
                <c:pt idx="1">
                  <c:v>177.17689459972712</c:v>
                </c:pt>
                <c:pt idx="2">
                  <c:v>191.3340701827706</c:v>
                </c:pt>
                <c:pt idx="3">
                  <c:v>203.1029013543118</c:v>
                </c:pt>
                <c:pt idx="4">
                  <c:v>213.84008956675834</c:v>
                </c:pt>
                <c:pt idx="5">
                  <c:v>224.78911059949189</c:v>
                </c:pt>
                <c:pt idx="6">
                  <c:v>231.71990901291827</c:v>
                </c:pt>
                <c:pt idx="7">
                  <c:v>238.37014750314779</c:v>
                </c:pt>
                <c:pt idx="8">
                  <c:v>246.67169624115184</c:v>
                </c:pt>
                <c:pt idx="9">
                  <c:v>255.63545202624636</c:v>
                </c:pt>
                <c:pt idx="10">
                  <c:v>263.47299072845624</c:v>
                </c:pt>
                <c:pt idx="11">
                  <c:v>273.57951002849359</c:v>
                </c:pt>
                <c:pt idx="12">
                  <c:v>277.42981142363999</c:v>
                </c:pt>
                <c:pt idx="13">
                  <c:v>280.7237355032218</c:v>
                </c:pt>
                <c:pt idx="14">
                  <c:v>289.36358341001977</c:v>
                </c:pt>
                <c:pt idx="15">
                  <c:v>283.88073703295896</c:v>
                </c:pt>
                <c:pt idx="16">
                  <c:v>308.73464539352659</c:v>
                </c:pt>
                <c:pt idx="17">
                  <c:v>308.02966803621149</c:v>
                </c:pt>
                <c:pt idx="18">
                  <c:v>293.01549216116052</c:v>
                </c:pt>
                <c:pt idx="19">
                  <c:v>283.75050344880202</c:v>
                </c:pt>
                <c:pt idx="20">
                  <c:v>280.45500605778898</c:v>
                </c:pt>
                <c:pt idx="21">
                  <c:v>259.9436503224897</c:v>
                </c:pt>
                <c:pt idx="22">
                  <c:v>237.97107935754372</c:v>
                </c:pt>
                <c:pt idx="23">
                  <c:v>238.18718205726799</c:v>
                </c:pt>
                <c:pt idx="24">
                  <c:v>236.75247745728154</c:v>
                </c:pt>
                <c:pt idx="25">
                  <c:v>233.69345769894986</c:v>
                </c:pt>
                <c:pt idx="26">
                  <c:v>230.92311140512251</c:v>
                </c:pt>
                <c:pt idx="27">
                  <c:v>226.76234473413896</c:v>
                </c:pt>
                <c:pt idx="28">
                  <c:v>226.65217521019284</c:v>
                </c:pt>
                <c:pt idx="29">
                  <c:v>201.10888758887586</c:v>
                </c:pt>
                <c:pt idx="30">
                  <c:v>228.9549570903697</c:v>
                </c:pt>
                <c:pt idx="31">
                  <c:v>224.88063959888589</c:v>
                </c:pt>
                <c:pt idx="32">
                  <c:v>214.62862421569852</c:v>
                </c:pt>
                <c:pt idx="33">
                  <c:v>201.15949409299373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FE-492A-BBDC-678D282177CC}"/>
            </c:ext>
          </c:extLst>
        </c:ser>
        <c:ser>
          <c:idx val="1"/>
          <c:order val="1"/>
          <c:tx>
            <c:strRef>
              <c:f>'Talnagögn | Numerical Data'!$E$111</c:f>
              <c:strCache>
                <c:ptCount val="1"/>
                <c:pt idx="0">
                  <c:v>Biological Treatment of Solid Waste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Data'!$H$108:$AV$108</c15:sqref>
                  </c15:fullRef>
                </c:ext>
              </c:extLst>
              <c:f>'Talnagögn | Numerical Data'!$H$108:$AO$108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Data'!$H$111:$AV$111</c15:sqref>
                  </c15:fullRef>
                </c:ext>
              </c:extLst>
              <c:f>'Talnagögn | Numerical Data'!$H$111:$AO$111</c:f>
              <c:numCache>
                <c:formatCode>0.0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0.35119999999999996</c:v>
                </c:pt>
                <c:pt idx="6">
                  <c:v>0.35119999999999996</c:v>
                </c:pt>
                <c:pt idx="7">
                  <c:v>0.35119999999999996</c:v>
                </c:pt>
                <c:pt idx="8">
                  <c:v>0.35119999999999996</c:v>
                </c:pt>
                <c:pt idx="9">
                  <c:v>0.35119999999999996</c:v>
                </c:pt>
                <c:pt idx="10">
                  <c:v>0.35119999999999996</c:v>
                </c:pt>
                <c:pt idx="11">
                  <c:v>0.35119999999999996</c:v>
                </c:pt>
                <c:pt idx="12">
                  <c:v>0.35119999999999996</c:v>
                </c:pt>
                <c:pt idx="13">
                  <c:v>0.52679999999999993</c:v>
                </c:pt>
                <c:pt idx="14">
                  <c:v>0.52679999999999993</c:v>
                </c:pt>
                <c:pt idx="15">
                  <c:v>0.878</c:v>
                </c:pt>
                <c:pt idx="16">
                  <c:v>1.4047999999999998</c:v>
                </c:pt>
                <c:pt idx="17">
                  <c:v>1.756</c:v>
                </c:pt>
                <c:pt idx="18">
                  <c:v>1.8625891999999999</c:v>
                </c:pt>
                <c:pt idx="19">
                  <c:v>2.2367794543999997</c:v>
                </c:pt>
                <c:pt idx="20">
                  <c:v>2.6769409079200002</c:v>
                </c:pt>
                <c:pt idx="21">
                  <c:v>2.5077241083999997</c:v>
                </c:pt>
                <c:pt idx="22">
                  <c:v>1.9630763</c:v>
                </c:pt>
                <c:pt idx="23">
                  <c:v>2.6282052</c:v>
                </c:pt>
                <c:pt idx="24">
                  <c:v>3.5365840000000004</c:v>
                </c:pt>
                <c:pt idx="25">
                  <c:v>3.7405258400000001</c:v>
                </c:pt>
                <c:pt idx="26">
                  <c:v>4.005311324</c:v>
                </c:pt>
                <c:pt idx="27">
                  <c:v>3.8114029168000005</c:v>
                </c:pt>
                <c:pt idx="28">
                  <c:v>4.2153498204000002</c:v>
                </c:pt>
                <c:pt idx="29">
                  <c:v>4.1906804963599997</c:v>
                </c:pt>
                <c:pt idx="30">
                  <c:v>5.6019828615157898</c:v>
                </c:pt>
                <c:pt idx="31">
                  <c:v>5.5284207998105259</c:v>
                </c:pt>
                <c:pt idx="32">
                  <c:v>2.6795484302947372</c:v>
                </c:pt>
                <c:pt idx="33">
                  <c:v>3.0298550013473684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FE-492A-BBDC-678D282177CC}"/>
            </c:ext>
          </c:extLst>
        </c:ser>
        <c:ser>
          <c:idx val="2"/>
          <c:order val="2"/>
          <c:tx>
            <c:strRef>
              <c:f>'Talnagögn | Numerical Data'!$E$112</c:f>
              <c:strCache>
                <c:ptCount val="1"/>
                <c:pt idx="0">
                  <c:v>Incineration and Open Burning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Data'!$H$108:$AV$108</c15:sqref>
                  </c15:fullRef>
                </c:ext>
              </c:extLst>
              <c:f>'Talnagögn | Numerical Data'!$H$108:$AO$108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Data'!$H$112:$AV$112</c15:sqref>
                  </c15:fullRef>
                </c:ext>
              </c:extLst>
              <c:f>'Talnagögn | Numerical Data'!$H$112:$AO$112</c:f>
              <c:numCache>
                <c:formatCode>0</c:formatCode>
                <c:ptCount val="34"/>
                <c:pt idx="0">
                  <c:v>15.600052964345515</c:v>
                </c:pt>
                <c:pt idx="1">
                  <c:v>15.482561392970339</c:v>
                </c:pt>
                <c:pt idx="2">
                  <c:v>15.090417015446921</c:v>
                </c:pt>
                <c:pt idx="3">
                  <c:v>12.969726427709464</c:v>
                </c:pt>
                <c:pt idx="4">
                  <c:v>11.998726195395655</c:v>
                </c:pt>
                <c:pt idx="5">
                  <c:v>10.652491415063672</c:v>
                </c:pt>
                <c:pt idx="6">
                  <c:v>9.5904339991834107</c:v>
                </c:pt>
                <c:pt idx="7" formatCode="0.0">
                  <c:v>9.2159920304327336</c:v>
                </c:pt>
                <c:pt idx="8" formatCode="0.0">
                  <c:v>7.8716958547851945</c:v>
                </c:pt>
                <c:pt idx="9" formatCode="0.0">
                  <c:v>6.5162739195936084</c:v>
                </c:pt>
                <c:pt idx="10" formatCode="0.0">
                  <c:v>6.260771279389818</c:v>
                </c:pt>
                <c:pt idx="11" formatCode="0.0">
                  <c:v>5.7366936821994381</c:v>
                </c:pt>
                <c:pt idx="12" formatCode="0.0">
                  <c:v>5.3423629461557942</c:v>
                </c:pt>
                <c:pt idx="13" formatCode="0.0">
                  <c:v>4.6138064720172016</c:v>
                </c:pt>
                <c:pt idx="14" formatCode="0.0">
                  <c:v>6.9203627534090515</c:v>
                </c:pt>
                <c:pt idx="15" formatCode="0.0">
                  <c:v>5.5573345470239897</c:v>
                </c:pt>
                <c:pt idx="16" formatCode="0.0">
                  <c:v>5.7497759114371663</c:v>
                </c:pt>
                <c:pt idx="17" formatCode="0.0">
                  <c:v>8.7305811954460175</c:v>
                </c:pt>
                <c:pt idx="18" formatCode="0.0">
                  <c:v>7.018919753655064</c:v>
                </c:pt>
                <c:pt idx="19" formatCode="0.0">
                  <c:v>6.9010512572312743</c:v>
                </c:pt>
                <c:pt idx="20" formatCode="0.0">
                  <c:v>6.6899681626095795</c:v>
                </c:pt>
                <c:pt idx="21" formatCode="0.0">
                  <c:v>7.3850005751473908</c:v>
                </c:pt>
                <c:pt idx="22" formatCode="0.0">
                  <c:v>7.1131856831429161</c:v>
                </c:pt>
                <c:pt idx="23" formatCode="0.0">
                  <c:v>6.0870657461533337</c:v>
                </c:pt>
                <c:pt idx="24" formatCode="0.0">
                  <c:v>8.2851327045513337</c:v>
                </c:pt>
                <c:pt idx="25" formatCode="0.0">
                  <c:v>7.6186190672399992</c:v>
                </c:pt>
                <c:pt idx="26" formatCode="0.0">
                  <c:v>8.1974943031173328</c:v>
                </c:pt>
                <c:pt idx="27" formatCode="0.0">
                  <c:v>8.6037772833349315</c:v>
                </c:pt>
                <c:pt idx="28" formatCode="0.0">
                  <c:v>5.8784597129789287</c:v>
                </c:pt>
                <c:pt idx="29">
                  <c:v>8.8041673251140882</c:v>
                </c:pt>
                <c:pt idx="30" formatCode="0.0">
                  <c:v>6.774474903877203</c:v>
                </c:pt>
                <c:pt idx="31" formatCode="0.0">
                  <c:v>6.8975394851001743</c:v>
                </c:pt>
                <c:pt idx="32">
                  <c:v>7.1490361221504806</c:v>
                </c:pt>
                <c:pt idx="33" formatCode="0.0">
                  <c:v>6.8078014722938942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FE-492A-BBDC-678D282177CC}"/>
            </c:ext>
          </c:extLst>
        </c:ser>
        <c:ser>
          <c:idx val="3"/>
          <c:order val="3"/>
          <c:tx>
            <c:strRef>
              <c:f>'Talnagögn | Numerical Data'!$E$113</c:f>
              <c:strCache>
                <c:ptCount val="1"/>
                <c:pt idx="0">
                  <c:v>Wastewater Treatment and Discharge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Data'!$H$108:$AV$108</c15:sqref>
                  </c15:fullRef>
                </c:ext>
              </c:extLst>
              <c:f>'Talnagögn | Numerical Data'!$H$108:$AO$108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Data'!$H$113:$AV$113</c15:sqref>
                  </c15:fullRef>
                </c:ext>
              </c:extLst>
              <c:f>'Talnagögn | Numerical Data'!$H$113:$AO$113</c:f>
              <c:numCache>
                <c:formatCode>0</c:formatCode>
                <c:ptCount val="34"/>
                <c:pt idx="0">
                  <c:v>20.729319319725228</c:v>
                </c:pt>
                <c:pt idx="1">
                  <c:v>20.756704336816501</c:v>
                </c:pt>
                <c:pt idx="2">
                  <c:v>20.363270861086303</c:v>
                </c:pt>
                <c:pt idx="3">
                  <c:v>21.660097523645547</c:v>
                </c:pt>
                <c:pt idx="4">
                  <c:v>20.526149404974916</c:v>
                </c:pt>
                <c:pt idx="5">
                  <c:v>21.103912777800161</c:v>
                </c:pt>
                <c:pt idx="6">
                  <c:v>24.727457341309677</c:v>
                </c:pt>
                <c:pt idx="7">
                  <c:v>25.853901561037276</c:v>
                </c:pt>
                <c:pt idx="8">
                  <c:v>21.808072652126455</c:v>
                </c:pt>
                <c:pt idx="9">
                  <c:v>22.09977596543056</c:v>
                </c:pt>
                <c:pt idx="10">
                  <c:v>24.036635978860364</c:v>
                </c:pt>
                <c:pt idx="11">
                  <c:v>23.904212319621941</c:v>
                </c:pt>
                <c:pt idx="12">
                  <c:v>25.322879054106206</c:v>
                </c:pt>
                <c:pt idx="13">
                  <c:v>24.064849212334956</c:v>
                </c:pt>
                <c:pt idx="14">
                  <c:v>22.606861432731527</c:v>
                </c:pt>
                <c:pt idx="15">
                  <c:v>22.012665094946588</c:v>
                </c:pt>
                <c:pt idx="16">
                  <c:v>19.643820053238187</c:v>
                </c:pt>
                <c:pt idx="17">
                  <c:v>20.586809912378513</c:v>
                </c:pt>
                <c:pt idx="18">
                  <c:v>19.73002874603792</c:v>
                </c:pt>
                <c:pt idx="19">
                  <c:v>18.881743109281025</c:v>
                </c:pt>
                <c:pt idx="20">
                  <c:v>18.434064521967848</c:v>
                </c:pt>
                <c:pt idx="21">
                  <c:v>19.00842493328043</c:v>
                </c:pt>
                <c:pt idx="22">
                  <c:v>21.362041979488502</c:v>
                </c:pt>
                <c:pt idx="23">
                  <c:v>20.869141288399451</c:v>
                </c:pt>
                <c:pt idx="24">
                  <c:v>18.828842096890703</c:v>
                </c:pt>
                <c:pt idx="25">
                  <c:v>20.934175804304665</c:v>
                </c:pt>
                <c:pt idx="26">
                  <c:v>19.048941320943733</c:v>
                </c:pt>
                <c:pt idx="27">
                  <c:v>20.216853905151687</c:v>
                </c:pt>
                <c:pt idx="28">
                  <c:v>21.247804131892615</c:v>
                </c:pt>
                <c:pt idx="29">
                  <c:v>19.607096527075733</c:v>
                </c:pt>
                <c:pt idx="30">
                  <c:v>19.024588224157085</c:v>
                </c:pt>
                <c:pt idx="31">
                  <c:v>20.380191645919147</c:v>
                </c:pt>
                <c:pt idx="32">
                  <c:v>22.931165158828264</c:v>
                </c:pt>
                <c:pt idx="33">
                  <c:v>23.07676109852801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FE-492A-BBDC-678D28217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7402936"/>
        <c:axId val="1227403296"/>
      </c:lineChart>
      <c:catAx>
        <c:axId val="1227402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3296"/>
        <c:crosses val="autoZero"/>
        <c:auto val="1"/>
        <c:lblAlgn val="ctr"/>
        <c:lblOffset val="100"/>
        <c:noMultiLvlLbl val="0"/>
      </c:catAx>
      <c:valAx>
        <c:axId val="122740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layout>
            <c:manualLayout>
              <c:xMode val="edge"/>
              <c:yMode val="edge"/>
              <c:x val="0"/>
              <c:y val="7.76308049104646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1" i="0" u="none" strike="noStrike" kern="1200" spc="0" baseline="0">
                <a:solidFill>
                  <a:sysClr val="windowText" lastClr="000000"/>
                </a:solidFill>
              </a:rPr>
              <a:t>International</a:t>
            </a:r>
          </a:p>
          <a:p>
            <a:pPr>
              <a:defRPr/>
            </a:pPr>
            <a:r>
              <a:rPr lang="en-GB" sz="1600" b="1" i="0" u="none" strike="noStrike" kern="1200" spc="0" baseline="0">
                <a:solidFill>
                  <a:sysClr val="windowText" lastClr="000000"/>
                </a:solidFill>
              </a:rPr>
              <a:t>Transportation</a:t>
            </a:r>
          </a:p>
          <a:p>
            <a:pPr>
              <a:defRPr/>
            </a:pPr>
            <a:r>
              <a:rPr lang="en-GB" sz="1600" b="1" i="0" u="none" strike="noStrike" kern="1200" spc="0" baseline="0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42237393863624523"/>
          <c:y val="0.4203935185185185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702245142470178"/>
          <c:y val="0.10953703703703704"/>
          <c:w val="0.45587852268583634"/>
          <c:h val="0.81032407407407403"/>
        </c:manualLayout>
      </c:layout>
      <c:doughnutChart>
        <c:varyColors val="1"/>
        <c:ser>
          <c:idx val="0"/>
          <c:order val="0"/>
          <c:spPr>
            <a:solidFill>
              <a:schemeClr val="tx1">
                <a:lumMod val="75000"/>
                <a:lumOff val="25000"/>
              </a:schemeClr>
            </a:solidFill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3D-4063-BD62-D9D10A8C14B9}"/>
              </c:ext>
            </c:extLst>
          </c:dPt>
          <c:dPt>
            <c:idx val="1"/>
            <c:bubble3D val="0"/>
            <c:spPr>
              <a:solidFill>
                <a:schemeClr val="tx1">
                  <a:lumMod val="25000"/>
                  <a:lumOff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3D-4063-BD62-D9D10A8C14B9}"/>
              </c:ext>
            </c:extLst>
          </c:dPt>
          <c:dLbls>
            <c:dLbl>
              <c:idx val="0"/>
              <c:layout>
                <c:manualLayout>
                  <c:x val="0.17862165963431786"/>
                  <c:y val="9.701388888888877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6B3E904-6246-4BF0-B525-62DDAA9C844C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2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33A16D0F-3CE6-432E-B94A-C77FF515AD12}" type="VALUE">
                      <a:rPr lang="en-US" sz="11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10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.</a:t>
                    </a:r>
                    <a:endParaRPr lang="en-US" sz="1100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AC00EED7-8876-471F-8CA2-F7669CC05AF3}" type="PERCENTAGE">
                      <a:rPr lang="en-US" sz="11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E3D-4063-BD62-D9D10A8C14B9}"/>
                </c:ext>
              </c:extLst>
            </c:dLbl>
            <c:dLbl>
              <c:idx val="1"/>
              <c:layout>
                <c:manualLayout>
                  <c:x val="-0.17035213835495133"/>
                  <c:y val="-7.937500000000002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C3C7589-DE8E-4BED-81B0-6A23E9D1CD21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100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8CC661D-84A4-40BD-965A-97A1964D361E}" type="VALUE">
                      <a:rPr lang="en-US" sz="110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10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</a:t>
                    </a:r>
                    <a:r>
                      <a:rPr lang="en-US" sz="1100" baseline="0"/>
                      <a:t>.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B60F5778-ADB8-43D2-8D6D-22755D5038AE}" type="PERCENTAGE">
                      <a:rPr lang="en-US" sz="110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E3D-4063-BD62-D9D10A8C14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Emissions'!$AF$666:$AF$667</c:f>
              <c:strCache>
                <c:ptCount val="2"/>
                <c:pt idx="0">
                  <c:v>International Aviation</c:v>
                </c:pt>
                <c:pt idx="1">
                  <c:v>International Navigation</c:v>
                </c:pt>
              </c:strCache>
            </c:strRef>
          </c:cat>
          <c:val>
            <c:numRef>
              <c:f>'Losun | Emissions'!$E$666:$E$667</c:f>
              <c:numCache>
                <c:formatCode>0</c:formatCode>
                <c:ptCount val="2"/>
                <c:pt idx="0">
                  <c:v>967.65275881202047</c:v>
                </c:pt>
                <c:pt idx="1">
                  <c:v>332.12842010288068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3D-4063-BD62-D9D10A8C1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6-6E3D-4063-BD62-D9D10A8C14B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8-6E3D-4063-BD62-D9D10A8C14B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'Losun | Emissions'!$AF$666:$AF$667</c15:sqref>
                        </c15:formulaRef>
                      </c:ext>
                    </c:extLst>
                    <c:strCache>
                      <c:ptCount val="2"/>
                      <c:pt idx="0">
                        <c:v>International Aviation</c:v>
                      </c:pt>
                      <c:pt idx="1">
                        <c:v>International Navigation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Emissions'!$F$666:$F$667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6E3D-4063-BD62-D9D10A8C14B9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International Transportation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Data'!$E$121</c:f>
              <c:strCache>
                <c:ptCount val="1"/>
                <c:pt idx="0">
                  <c:v>International Aviation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Data'!$H$117:$AV$117</c15:sqref>
                  </c15:fullRef>
                </c:ext>
              </c:extLst>
              <c:f>'Talnagögn | Numerical Data'!$H$117:$AO$117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Data'!$H$121:$AV$121</c15:sqref>
                  </c15:fullRef>
                </c:ext>
              </c:extLst>
              <c:f>'Talnagögn | Numerical Data'!$H$121:$AO$121</c:f>
              <c:numCache>
                <c:formatCode>0</c:formatCode>
                <c:ptCount val="34"/>
                <c:pt idx="0">
                  <c:v>221.10937807666664</c:v>
                </c:pt>
                <c:pt idx="1">
                  <c:v>223.45648422493338</c:v>
                </c:pt>
                <c:pt idx="2">
                  <c:v>204.96673222053337</c:v>
                </c:pt>
                <c:pt idx="3">
                  <c:v>196.93769391346669</c:v>
                </c:pt>
                <c:pt idx="4">
                  <c:v>215.03342151853334</c:v>
                </c:pt>
                <c:pt idx="5">
                  <c:v>237.71387227506665</c:v>
                </c:pt>
                <c:pt idx="6">
                  <c:v>273.30475524573336</c:v>
                </c:pt>
                <c:pt idx="7">
                  <c:v>294.05093427306673</c:v>
                </c:pt>
                <c:pt idx="8">
                  <c:v>340.36743871786666</c:v>
                </c:pt>
                <c:pt idx="9">
                  <c:v>365.77115387800001</c:v>
                </c:pt>
                <c:pt idx="10">
                  <c:v>410.43408736853331</c:v>
                </c:pt>
                <c:pt idx="11">
                  <c:v>351.43484296319997</c:v>
                </c:pt>
                <c:pt idx="12">
                  <c:v>311.89578576600002</c:v>
                </c:pt>
                <c:pt idx="13">
                  <c:v>335.20031285813332</c:v>
                </c:pt>
                <c:pt idx="14">
                  <c:v>382.51090829640003</c:v>
                </c:pt>
                <c:pt idx="15">
                  <c:v>424.43004818280002</c:v>
                </c:pt>
                <c:pt idx="16">
                  <c:v>503.20407568560006</c:v>
                </c:pt>
                <c:pt idx="17">
                  <c:v>514.92035819013336</c:v>
                </c:pt>
                <c:pt idx="18">
                  <c:v>430.65361113226669</c:v>
                </c:pt>
                <c:pt idx="19">
                  <c:v>345.61492852480001</c:v>
                </c:pt>
                <c:pt idx="20">
                  <c:v>379.7535549454667</c:v>
                </c:pt>
                <c:pt idx="21">
                  <c:v>424.71952189760009</c:v>
                </c:pt>
                <c:pt idx="22">
                  <c:v>445.07818250000008</c:v>
                </c:pt>
                <c:pt idx="23">
                  <c:v>502.36303520266659</c:v>
                </c:pt>
                <c:pt idx="24">
                  <c:v>584.78753803533334</c:v>
                </c:pt>
                <c:pt idx="25">
                  <c:v>679.12283684040005</c:v>
                </c:pt>
                <c:pt idx="26">
                  <c:v>923.85523979279992</c:v>
                </c:pt>
                <c:pt idx="27">
                  <c:v>1155.4370035488</c:v>
                </c:pt>
                <c:pt idx="28">
                  <c:v>1294.8181528967998</c:v>
                </c:pt>
                <c:pt idx="29">
                  <c:v>963.65322670770036</c:v>
                </c:pt>
                <c:pt idx="30">
                  <c:v>263.34999061560001</c:v>
                </c:pt>
                <c:pt idx="31">
                  <c:v>486.14060688480004</c:v>
                </c:pt>
                <c:pt idx="32">
                  <c:v>854.74603351946575</c:v>
                </c:pt>
                <c:pt idx="33">
                  <c:v>967.65275881202047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DF-4691-8E67-92F026C3B5FF}"/>
            </c:ext>
          </c:extLst>
        </c:ser>
        <c:ser>
          <c:idx val="1"/>
          <c:order val="1"/>
          <c:tx>
            <c:strRef>
              <c:f>'Talnagögn | Numerical Data'!$E$122</c:f>
              <c:strCache>
                <c:ptCount val="1"/>
                <c:pt idx="0">
                  <c:v>International Navigation</c:v>
                </c:pt>
              </c:strCache>
            </c:strRef>
          </c:tx>
          <c:spPr>
            <a:ln w="28575" cap="rnd">
              <a:solidFill>
                <a:schemeClr val="tx1">
                  <a:lumMod val="25000"/>
                  <a:lumOff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Data'!$H$117:$AV$117</c15:sqref>
                  </c15:fullRef>
                </c:ext>
              </c:extLst>
              <c:f>'Talnagögn | Numerical Data'!$H$117:$AO$117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Data'!$H$122:$AV$122</c15:sqref>
                  </c15:fullRef>
                </c:ext>
              </c:extLst>
              <c:f>'Talnagögn | Numerical Data'!$H$122:$AO$122</c:f>
              <c:numCache>
                <c:formatCode>0</c:formatCode>
                <c:ptCount val="34"/>
                <c:pt idx="0">
                  <c:v>28.078924997337403</c:v>
                </c:pt>
                <c:pt idx="1">
                  <c:v>14.003294293724482</c:v>
                </c:pt>
                <c:pt idx="2">
                  <c:v>20.477506171547937</c:v>
                </c:pt>
                <c:pt idx="3">
                  <c:v>29.859948628888905</c:v>
                </c:pt>
                <c:pt idx="4">
                  <c:v>33.981450185235616</c:v>
                </c:pt>
                <c:pt idx="5">
                  <c:v>3.3673142021675906</c:v>
                </c:pt>
                <c:pt idx="6">
                  <c:v>19.20316050014323</c:v>
                </c:pt>
                <c:pt idx="7">
                  <c:v>38.488416696452902</c:v>
                </c:pt>
                <c:pt idx="8">
                  <c:v>52.028676183577467</c:v>
                </c:pt>
                <c:pt idx="9">
                  <c:v>39.300358002951661</c:v>
                </c:pt>
                <c:pt idx="10">
                  <c:v>54.39266252464077</c:v>
                </c:pt>
                <c:pt idx="11">
                  <c:v>59.58949244727156</c:v>
                </c:pt>
                <c:pt idx="12">
                  <c:v>85.828630656119159</c:v>
                </c:pt>
                <c:pt idx="13">
                  <c:v>19.407378412801254</c:v>
                </c:pt>
                <c:pt idx="14">
                  <c:v>21.049201422195413</c:v>
                </c:pt>
                <c:pt idx="15">
                  <c:v>1.7528135484112446</c:v>
                </c:pt>
                <c:pt idx="16">
                  <c:v>17.329076702058739</c:v>
                </c:pt>
                <c:pt idx="17">
                  <c:v>12.056398064687073</c:v>
                </c:pt>
                <c:pt idx="18">
                  <c:v>47.983835185837414</c:v>
                </c:pt>
                <c:pt idx="19">
                  <c:v>8.2248711263977814</c:v>
                </c:pt>
                <c:pt idx="20">
                  <c:v>0.25239549866666666</c:v>
                </c:pt>
                <c:pt idx="21">
                  <c:v>50.095054390143758</c:v>
                </c:pt>
                <c:pt idx="22">
                  <c:v>23.973493968715886</c:v>
                </c:pt>
                <c:pt idx="23">
                  <c:v>78.828862465477414</c:v>
                </c:pt>
                <c:pt idx="24">
                  <c:v>71.218037488772836</c:v>
                </c:pt>
                <c:pt idx="25">
                  <c:v>149.09981223853765</c:v>
                </c:pt>
                <c:pt idx="26">
                  <c:v>186.28610486189032</c:v>
                </c:pt>
                <c:pt idx="27">
                  <c:v>213.30217433150287</c:v>
                </c:pt>
                <c:pt idx="28">
                  <c:v>242.53078987824037</c:v>
                </c:pt>
                <c:pt idx="29">
                  <c:v>205.50549032160174</c:v>
                </c:pt>
                <c:pt idx="30">
                  <c:v>77.945079331447673</c:v>
                </c:pt>
                <c:pt idx="31">
                  <c:v>128.49656920397638</c:v>
                </c:pt>
                <c:pt idx="32">
                  <c:v>287.79153782769163</c:v>
                </c:pt>
                <c:pt idx="33">
                  <c:v>332.12842010288068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DF-4691-8E67-92F026C3B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0444872"/>
        <c:axId val="1010443072"/>
      </c:lineChart>
      <c:catAx>
        <c:axId val="10104448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3072"/>
        <c:crosses val="autoZero"/>
        <c:auto val="1"/>
        <c:lblAlgn val="ctr"/>
        <c:lblOffset val="100"/>
        <c:noMultiLvlLbl val="0"/>
      </c:catAx>
      <c:valAx>
        <c:axId val="101044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layout>
            <c:manualLayout>
              <c:xMode val="edge"/>
              <c:yMode val="edge"/>
              <c:x val="0"/>
              <c:y val="8.992875420321150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4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Losun Íslands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2023</a:t>
            </a:r>
          </a:p>
        </c:rich>
      </c:tx>
      <c:layout>
        <c:manualLayout>
          <c:xMode val="edge"/>
          <c:yMode val="edge"/>
          <c:x val="0.40811227324760402"/>
          <c:y val="0.4465183377897538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644684546912024"/>
          <c:y val="6.3979012636339719E-2"/>
          <c:w val="0.44816270505670702"/>
          <c:h val="0.8539728200978540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AA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F9-443F-8EDA-B67B979406E2}"/>
              </c:ext>
            </c:extLst>
          </c:dPt>
          <c:dPt>
            <c:idx val="1"/>
            <c:bubble3D val="0"/>
            <c:spPr>
              <a:solidFill>
                <a:srgbClr val="FFD44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F9-443F-8EDA-B67B979406E2}"/>
              </c:ext>
            </c:extLst>
          </c:dPt>
          <c:dPt>
            <c:idx val="2"/>
            <c:bubble3D val="0"/>
            <c:spPr>
              <a:solidFill>
                <a:srgbClr val="8550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F9-443F-8EDA-B67B979406E2}"/>
              </c:ext>
            </c:extLst>
          </c:dPt>
          <c:dPt>
            <c:idx val="3"/>
            <c:bubble3D val="0"/>
            <c:spPr>
              <a:solidFill>
                <a:srgbClr val="68A2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F9-443F-8EDA-B67B979406E2}"/>
              </c:ext>
            </c:extLst>
          </c:dPt>
          <c:dPt>
            <c:idx val="4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EF9-443F-8EDA-B67B979406E2}"/>
              </c:ext>
            </c:extLst>
          </c:dPt>
          <c:dLbls>
            <c:dLbl>
              <c:idx val="0"/>
              <c:layout>
                <c:manualLayout>
                  <c:x val="-0.21683978509372992"/>
                  <c:y val="1.116723305202018E-2"/>
                </c:manualLayout>
              </c:layout>
              <c:tx>
                <c:rich>
                  <a:bodyPr/>
                  <a:lstStyle/>
                  <a:p>
                    <a:fld id="{FDD57418-BDD3-4A8F-8EF0-0633711237CF}" type="CATEGORYNAME">
                      <a:rPr lang="en-US" sz="1200" b="1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83E65AE0-A292-44BE-815C-4297996BC2A6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r>
                      <a:rPr lang="en-US" baseline="0"/>
                      <a:t>
</a:t>
                    </a:r>
                    <a:fld id="{A9EA2292-6204-4278-A742-C0DC2D3ED94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EF9-443F-8EDA-B67B979406E2}"/>
                </c:ext>
              </c:extLst>
            </c:dLbl>
            <c:dLbl>
              <c:idx val="1"/>
              <c:layout>
                <c:manualLayout>
                  <c:x val="-0.21446458333333332"/>
                  <c:y val="-1.5889930555555608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Iðnaður og vörunotkun
</a:t>
                    </a:r>
                    <a:fld id="{0805D2D2-8EB1-4C44-A7C6-507C0419DE55}" type="VALUE">
                      <a:rPr lang="en-US" baseline="0"/>
                      <a:pPr/>
                      <a:t>[VALUE]</a:t>
                    </a:fld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 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r>
                      <a:rPr lang="en-US" sz="1200" b="1"/>
                      <a:t>
</a:t>
                    </a:r>
                    <a:r>
                      <a:rPr lang="en-US" sz="1100" b="0"/>
                      <a:t>16%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918997395833336"/>
                      <c:h val="0.1547780092592592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EF9-443F-8EDA-B67B979406E2}"/>
                </c:ext>
              </c:extLst>
            </c:dLbl>
            <c:dLbl>
              <c:idx val="2"/>
              <c:layout>
                <c:manualLayout>
                  <c:x val="-0.18203483072916668"/>
                  <c:y val="-0.18979027777777777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FF67B7C-36B9-4328-94B2-FCF50D53C16D}" type="CATEGORYNAME">
                      <a:rPr lang="en-US" sz="1200" b="1"/>
                      <a:pPr>
                        <a:defRPr sz="1100"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A653B996-0D56-4670-B106-3715CCE8EBE8}" type="VALUE">
                      <a:rPr lang="en-US" baseline="0"/>
                      <a:pPr>
                        <a:defRPr sz="1100"/>
                      </a:pPr>
                      <a:t>[VALUE]</a:t>
                    </a:fld>
                    <a:r>
                      <a:rPr lang="en-US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r>
                      <a:rPr lang="en-US" baseline="0"/>
                      <a:t>
</a:t>
                    </a:r>
                    <a:fld id="{2429E722-45C1-4ADF-A307-7F957E76063A}" type="PERCENTAGE">
                      <a:rPr lang="en-US" baseline="0"/>
                      <a:pPr>
                        <a:defRPr sz="1100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330013020833329"/>
                      <c:h val="0.160763194444444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EF9-443F-8EDA-B67B979406E2}"/>
                </c:ext>
              </c:extLst>
            </c:dLbl>
            <c:dLbl>
              <c:idx val="3"/>
              <c:layout>
                <c:manualLayout>
                  <c:x val="0.18801610631840632"/>
                  <c:y val="-2.1169380765935384E-3"/>
                </c:manualLayout>
              </c:layout>
              <c:tx>
                <c:rich>
                  <a:bodyPr/>
                  <a:lstStyle/>
                  <a:p>
                    <a:fld id="{35BD04DC-8843-48C2-A6D0-65519F1A6BC5}" type="CATEGORYNAME">
                      <a:rPr lang="en-US" sz="1200" b="1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2E095C5F-A9B6-4A71-B5BD-62FF081C653E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r>
                      <a:rPr lang="en-US" baseline="0"/>
                      <a:t>
</a:t>
                    </a:r>
                    <a:fld id="{B9C32234-11AA-4E5B-9528-20C69097823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EF9-443F-8EDA-B67B979406E2}"/>
                </c:ext>
              </c:extLst>
            </c:dLbl>
            <c:dLbl>
              <c:idx val="4"/>
              <c:layout>
                <c:manualLayout>
                  <c:x val="-0.22155659263434613"/>
                  <c:y val="0.1333059868020011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291D730-0AC8-45C7-A43C-13191D226015}" type="CATEGORYNAME">
                      <a:rPr lang="en-US" sz="1200" b="1"/>
                      <a:pPr>
                        <a:defRPr sz="1100"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6CB422A1-E55C-4CB9-8392-498D619C2B13}" type="VALUE">
                      <a:rPr lang="en-US" baseline="0"/>
                      <a:pPr>
                        <a:defRPr sz="1100"/>
                      </a:pPr>
                      <a:t>[VALUE]</a:t>
                    </a:fld>
                    <a:r>
                      <a:rPr lang="en-US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r>
                      <a:rPr lang="en-US" baseline="0"/>
                      <a:t>
</a:t>
                    </a:r>
                    <a:fld id="{82A63583-BE5F-4D28-8FFE-F26CD27B1A4F}" type="PERCENTAGE">
                      <a:rPr lang="en-US" baseline="0"/>
                      <a:pPr>
                        <a:defRPr sz="1100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EF9-443F-8EDA-B67B979406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Emissions'!$D$7:$D$11</c:f>
              <c:strCache>
                <c:ptCount val="5"/>
                <c:pt idx="0">
                  <c:v>Orka</c:v>
                </c:pt>
                <c:pt idx="1">
                  <c:v>Iðnaður og vörunotkun</c:v>
                </c:pt>
                <c:pt idx="2">
                  <c:v>Landbúnaður</c:v>
                </c:pt>
                <c:pt idx="3">
                  <c:v>Landnotkun (LULUCF)</c:v>
                </c:pt>
                <c:pt idx="4">
                  <c:v>Úrgangur</c:v>
                </c:pt>
              </c:strCache>
            </c:strRef>
          </c:cat>
          <c:val>
            <c:numRef>
              <c:f>'Losun | Emissions'!$E$7:$E$11</c:f>
              <c:numCache>
                <c:formatCode>0</c:formatCode>
                <c:ptCount val="5"/>
                <c:pt idx="0">
                  <c:v>1774.9015916660624</c:v>
                </c:pt>
                <c:pt idx="1">
                  <c:v>1947.2803726039249</c:v>
                </c:pt>
                <c:pt idx="2">
                  <c:v>565.23858042692223</c:v>
                </c:pt>
                <c:pt idx="3">
                  <c:v>7742.5872946031541</c:v>
                </c:pt>
                <c:pt idx="4">
                  <c:v>234.073911665163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F9-443F-8EDA-B67B97940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00"/>
        <c:holeSize val="50"/>
      </c:doughnutChart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Greenhouse Gas Emissions in Iceland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v>LULUCF</c:v>
          </c:tx>
          <c:spPr>
            <a:solidFill>
              <a:srgbClr val="68A200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Data'!$H$7:$AV$7</c15:sqref>
                  </c15:fullRef>
                </c:ext>
              </c:extLst>
              <c:f>'Talnagögn | Numerical Data'!$H$7:$AO$7</c:f>
              <c:numCache>
                <c:formatCode>0</c:formatCode>
                <c:ptCount val="34"/>
                <c:pt idx="0">
                  <c:v>7731.9775982412284</c:v>
                </c:pt>
                <c:pt idx="1">
                  <c:v>7739.3979566312819</c:v>
                </c:pt>
                <c:pt idx="2">
                  <c:v>7729.4182641289335</c:v>
                </c:pt>
                <c:pt idx="3">
                  <c:v>7738.6932752009525</c:v>
                </c:pt>
                <c:pt idx="4">
                  <c:v>7728.8987322618559</c:v>
                </c:pt>
                <c:pt idx="5">
                  <c:v>7714.9756582611935</c:v>
                </c:pt>
                <c:pt idx="6">
                  <c:v>7708.2142896919695</c:v>
                </c:pt>
                <c:pt idx="7">
                  <c:v>7703.5136527923596</c:v>
                </c:pt>
                <c:pt idx="8">
                  <c:v>7704.9653601001082</c:v>
                </c:pt>
                <c:pt idx="9">
                  <c:v>7711.6256002131795</c:v>
                </c:pt>
                <c:pt idx="10">
                  <c:v>7722.898227187</c:v>
                </c:pt>
                <c:pt idx="11">
                  <c:v>7732.7471676663808</c:v>
                </c:pt>
                <c:pt idx="12">
                  <c:v>7750.4559025906046</c:v>
                </c:pt>
                <c:pt idx="13">
                  <c:v>7746.7773778637229</c:v>
                </c:pt>
                <c:pt idx="14">
                  <c:v>7746.2011254354247</c:v>
                </c:pt>
                <c:pt idx="15">
                  <c:v>7745.9762440253562</c:v>
                </c:pt>
                <c:pt idx="16">
                  <c:v>7798.5372127211649</c:v>
                </c:pt>
                <c:pt idx="17">
                  <c:v>7700.2747971120243</c:v>
                </c:pt>
                <c:pt idx="18">
                  <c:v>7741.9116195473371</c:v>
                </c:pt>
                <c:pt idx="19">
                  <c:v>7785.7601698198168</c:v>
                </c:pt>
                <c:pt idx="20">
                  <c:v>7767.3487540486158</c:v>
                </c:pt>
                <c:pt idx="21">
                  <c:v>7747.2625234575435</c:v>
                </c:pt>
                <c:pt idx="22">
                  <c:v>7753.2772980530008</c:v>
                </c:pt>
                <c:pt idx="23">
                  <c:v>7753.7915214423783</c:v>
                </c:pt>
                <c:pt idx="24">
                  <c:v>7748.0129203167553</c:v>
                </c:pt>
                <c:pt idx="25">
                  <c:v>7739.2159532055402</c:v>
                </c:pt>
                <c:pt idx="26">
                  <c:v>7720.3272937839329</c:v>
                </c:pt>
                <c:pt idx="27">
                  <c:v>7693.1265864653978</c:v>
                </c:pt>
                <c:pt idx="28">
                  <c:v>7680.251944371128</c:v>
                </c:pt>
                <c:pt idx="29">
                  <c:v>7693.3661036372523</c:v>
                </c:pt>
                <c:pt idx="30">
                  <c:v>7701.6977654804423</c:v>
                </c:pt>
                <c:pt idx="31">
                  <c:v>7699.0368574365402</c:v>
                </c:pt>
                <c:pt idx="32">
                  <c:v>7757.0261112450144</c:v>
                </c:pt>
                <c:pt idx="33">
                  <c:v>7742.5872946031541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C-4D1C-B5E5-296077B911F3}"/>
            </c:ext>
          </c:extLst>
        </c:ser>
        <c:ser>
          <c:idx val="0"/>
          <c:order val="1"/>
          <c:tx>
            <c:strRef>
              <c:f>'Talnagögn | Numerical Data'!$E$4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Data'!$H$4:$AV$4</c15:sqref>
                  </c15:fullRef>
                </c:ext>
              </c:extLst>
              <c:f>'Talnagögn | Numerical Data'!$H$4:$AO$4</c:f>
              <c:numCache>
                <c:formatCode>0</c:formatCode>
                <c:ptCount val="34"/>
                <c:pt idx="0">
                  <c:v>1840.5352981584831</c:v>
                </c:pt>
                <c:pt idx="1">
                  <c:v>1755.335107062218</c:v>
                </c:pt>
                <c:pt idx="2">
                  <c:v>1899.1461330552074</c:v>
                </c:pt>
                <c:pt idx="3">
                  <c:v>2003.8408730383535</c:v>
                </c:pt>
                <c:pt idx="4">
                  <c:v>1952.744708175202</c:v>
                </c:pt>
                <c:pt idx="5">
                  <c:v>2057.5282135832067</c:v>
                </c:pt>
                <c:pt idx="6">
                  <c:v>2113.0130601249293</c:v>
                </c:pt>
                <c:pt idx="7">
                  <c:v>2152.8562275053505</c:v>
                </c:pt>
                <c:pt idx="8">
                  <c:v>2146.4959611070444</c:v>
                </c:pt>
                <c:pt idx="9">
                  <c:v>2202.9770710792409</c:v>
                </c:pt>
                <c:pt idx="10">
                  <c:v>2185.1738631188432</c:v>
                </c:pt>
                <c:pt idx="11">
                  <c:v>2073.8383908938731</c:v>
                </c:pt>
                <c:pt idx="12">
                  <c:v>2183.7512394044129</c:v>
                </c:pt>
                <c:pt idx="13">
                  <c:v>2172.6708478951882</c:v>
                </c:pt>
                <c:pt idx="14">
                  <c:v>2271.5543018225458</c:v>
                </c:pt>
                <c:pt idx="15">
                  <c:v>2158.4769508621771</c:v>
                </c:pt>
                <c:pt idx="16">
                  <c:v>2221.7192827814906</c:v>
                </c:pt>
                <c:pt idx="17">
                  <c:v>2363.0129029066388</c:v>
                </c:pt>
                <c:pt idx="18">
                  <c:v>2234.9053504878557</c:v>
                </c:pt>
                <c:pt idx="19">
                  <c:v>2137.0310897585518</c:v>
                </c:pt>
                <c:pt idx="20">
                  <c:v>2026.7184730555452</c:v>
                </c:pt>
                <c:pt idx="21">
                  <c:v>1905.0767845729604</c:v>
                </c:pt>
                <c:pt idx="22">
                  <c:v>1855.854482356875</c:v>
                </c:pt>
                <c:pt idx="23">
                  <c:v>1820.4929560846699</c:v>
                </c:pt>
                <c:pt idx="24">
                  <c:v>1808.8856949769465</c:v>
                </c:pt>
                <c:pt idx="25">
                  <c:v>1853.7176562007421</c:v>
                </c:pt>
                <c:pt idx="26">
                  <c:v>1828.9710404629925</c:v>
                </c:pt>
                <c:pt idx="27">
                  <c:v>1870.203916689348</c:v>
                </c:pt>
                <c:pt idx="28">
                  <c:v>1911.109895017132</c:v>
                </c:pt>
                <c:pt idx="29">
                  <c:v>1853.9121018347896</c:v>
                </c:pt>
                <c:pt idx="30">
                  <c:v>1664.5723448582103</c:v>
                </c:pt>
                <c:pt idx="31">
                  <c:v>1750.6619302753138</c:v>
                </c:pt>
                <c:pt idx="32">
                  <c:v>1807.80037206774</c:v>
                </c:pt>
                <c:pt idx="33">
                  <c:v>1774.9015916660624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4C-4D1C-B5E5-296077B911F3}"/>
            </c:ext>
          </c:extLst>
        </c:ser>
        <c:ser>
          <c:idx val="1"/>
          <c:order val="2"/>
          <c:tx>
            <c:v>IPPU</c:v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902.66588819602021</c:v>
                </c:pt>
                <c:pt idx="1">
                  <c:v>790.99763697807327</c:v>
                </c:pt>
                <c:pt idx="2">
                  <c:v>585.01024698305889</c:v>
                </c:pt>
                <c:pt idx="3">
                  <c:v>551.64741800683987</c:v>
                </c:pt>
                <c:pt idx="4">
                  <c:v>520.89078097432241</c:v>
                </c:pt>
                <c:pt idx="5">
                  <c:v>553.02962617431274</c:v>
                </c:pt>
                <c:pt idx="6">
                  <c:v>530.11571552025634</c:v>
                </c:pt>
                <c:pt idx="7">
                  <c:v>649.009590462495</c:v>
                </c:pt>
                <c:pt idx="8">
                  <c:v>785.19713340041142</c:v>
                </c:pt>
                <c:pt idx="9">
                  <c:v>938.97454273802157</c:v>
                </c:pt>
                <c:pt idx="10">
                  <c:v>991.77443345448012</c:v>
                </c:pt>
                <c:pt idx="11">
                  <c:v>990.97015816331725</c:v>
                </c:pt>
                <c:pt idx="12">
                  <c:v>978.91642795893233</c:v>
                </c:pt>
                <c:pt idx="13">
                  <c:v>966.71313028992813</c:v>
                </c:pt>
                <c:pt idx="14">
                  <c:v>974.75981781729649</c:v>
                </c:pt>
                <c:pt idx="15">
                  <c:v>950.41083257077116</c:v>
                </c:pt>
                <c:pt idx="16">
                  <c:v>1394.3159190491908</c:v>
                </c:pt>
                <c:pt idx="17">
                  <c:v>1538.4390542558308</c:v>
                </c:pt>
                <c:pt idx="18">
                  <c:v>2049.8825914818945</c:v>
                </c:pt>
                <c:pt idx="19">
                  <c:v>1866.1065594254189</c:v>
                </c:pt>
                <c:pt idx="20">
                  <c:v>1895.5155888757595</c:v>
                </c:pt>
                <c:pt idx="21">
                  <c:v>1825.8132510902005</c:v>
                </c:pt>
                <c:pt idx="22">
                  <c:v>1894.0535569435842</c:v>
                </c:pt>
                <c:pt idx="23">
                  <c:v>1942.4043625465251</c:v>
                </c:pt>
                <c:pt idx="24">
                  <c:v>1917.047979125794</c:v>
                </c:pt>
                <c:pt idx="25">
                  <c:v>1965.6547206668474</c:v>
                </c:pt>
                <c:pt idx="26">
                  <c:v>1947.674685223287</c:v>
                </c:pt>
                <c:pt idx="27">
                  <c:v>1994.0047407387945</c:v>
                </c:pt>
                <c:pt idx="28">
                  <c:v>2035.1518159134982</c:v>
                </c:pt>
                <c:pt idx="29">
                  <c:v>2002.534405403386</c:v>
                </c:pt>
                <c:pt idx="30">
                  <c:v>1977.0424557045458</c:v>
                </c:pt>
                <c:pt idx="31">
                  <c:v>2011.8266181502224</c:v>
                </c:pt>
                <c:pt idx="32">
                  <c:v>2016.6950914015836</c:v>
                </c:pt>
                <c:pt idx="33">
                  <c:v>1947.2803726039249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4C-4D1C-B5E5-296077B911F3}"/>
            </c:ext>
          </c:extLst>
        </c:ser>
        <c:ser>
          <c:idx val="2"/>
          <c:order val="3"/>
          <c:tx>
            <c:strRef>
              <c:f>'Talnagögn | Numerical Data'!$E$6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675.94908768375478</c:v>
                </c:pt>
                <c:pt idx="1">
                  <c:v>659.55364023002051</c:v>
                </c:pt>
                <c:pt idx="2">
                  <c:v>642.83482134737051</c:v>
                </c:pt>
                <c:pt idx="3">
                  <c:v>643.95967499155302</c:v>
                </c:pt>
                <c:pt idx="4">
                  <c:v>648.85440928937294</c:v>
                </c:pt>
                <c:pt idx="5">
                  <c:v>629.18752134430133</c:v>
                </c:pt>
                <c:pt idx="6">
                  <c:v>641.37405453316217</c:v>
                </c:pt>
                <c:pt idx="7">
                  <c:v>633.39698629258396</c:v>
                </c:pt>
                <c:pt idx="8">
                  <c:v>646.19485103936051</c:v>
                </c:pt>
                <c:pt idx="9">
                  <c:v>643.83713580707081</c:v>
                </c:pt>
                <c:pt idx="10">
                  <c:v>626.45445273314692</c:v>
                </c:pt>
                <c:pt idx="11">
                  <c:v>628.00522407224116</c:v>
                </c:pt>
                <c:pt idx="12">
                  <c:v>610.38817020589818</c:v>
                </c:pt>
                <c:pt idx="13">
                  <c:v>602.24448114116944</c:v>
                </c:pt>
                <c:pt idx="14">
                  <c:v>594.79132374829101</c:v>
                </c:pt>
                <c:pt idx="15">
                  <c:v>596.85981550894428</c:v>
                </c:pt>
                <c:pt idx="16">
                  <c:v>623.90469093660488</c:v>
                </c:pt>
                <c:pt idx="17">
                  <c:v>640.55199733106656</c:v>
                </c:pt>
                <c:pt idx="18">
                  <c:v>656.17536650820671</c:v>
                </c:pt>
                <c:pt idx="19">
                  <c:v>644.87020767608908</c:v>
                </c:pt>
                <c:pt idx="20">
                  <c:v>633.55642453758139</c:v>
                </c:pt>
                <c:pt idx="21">
                  <c:v>630.74495966941947</c:v>
                </c:pt>
                <c:pt idx="22">
                  <c:v>622.89420640662797</c:v>
                </c:pt>
                <c:pt idx="23">
                  <c:v>613.08864978364238</c:v>
                </c:pt>
                <c:pt idx="24">
                  <c:v>653.85144959846127</c:v>
                </c:pt>
                <c:pt idx="25">
                  <c:v>644.43474378086751</c:v>
                </c:pt>
                <c:pt idx="26">
                  <c:v>643.01119834845065</c:v>
                </c:pt>
                <c:pt idx="27">
                  <c:v>644.48627704810951</c:v>
                </c:pt>
                <c:pt idx="28">
                  <c:v>621.42952362853339</c:v>
                </c:pt>
                <c:pt idx="29">
                  <c:v>605.22420471066539</c:v>
                </c:pt>
                <c:pt idx="30">
                  <c:v>602.79362788269862</c:v>
                </c:pt>
                <c:pt idx="31">
                  <c:v>605.61397114701299</c:v>
                </c:pt>
                <c:pt idx="32">
                  <c:v>591.10171100696436</c:v>
                </c:pt>
                <c:pt idx="33">
                  <c:v>565.23858042692223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4C-4D1C-B5E5-296077B911F3}"/>
            </c:ext>
          </c:extLst>
        </c:ser>
        <c:ser>
          <c:idx val="4"/>
          <c:order val="4"/>
          <c:tx>
            <c:strRef>
              <c:f>'Talnagögn | Numerical Data'!$E$8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Data'!$H$8:$AV$8</c15:sqref>
                  </c15:fullRef>
                </c:ext>
              </c:extLst>
              <c:f>'Talnagögn | Numerical Data'!$H$8:$AO$8</c:f>
              <c:numCache>
                <c:formatCode>0</c:formatCode>
                <c:ptCount val="34"/>
                <c:pt idx="0">
                  <c:v>208.86543388980257</c:v>
                </c:pt>
                <c:pt idx="1">
                  <c:v>213.41616032951399</c:v>
                </c:pt>
                <c:pt idx="2">
                  <c:v>226.78775805930383</c:v>
                </c:pt>
                <c:pt idx="3">
                  <c:v>237.7327253056668</c:v>
                </c:pt>
                <c:pt idx="4">
                  <c:v>246.3649651671289</c:v>
                </c:pt>
                <c:pt idx="5">
                  <c:v>256.89671479235574</c:v>
                </c:pt>
                <c:pt idx="6">
                  <c:v>266.38900035341135</c:v>
                </c:pt>
                <c:pt idx="7">
                  <c:v>273.79124109461782</c:v>
                </c:pt>
                <c:pt idx="8">
                  <c:v>276.70266474806351</c:v>
                </c:pt>
                <c:pt idx="9">
                  <c:v>284.60270191127057</c:v>
                </c:pt>
                <c:pt idx="10">
                  <c:v>294.12159798670643</c:v>
                </c:pt>
                <c:pt idx="11">
                  <c:v>303.57161603031494</c:v>
                </c:pt>
                <c:pt idx="12">
                  <c:v>308.44625342390196</c:v>
                </c:pt>
                <c:pt idx="13">
                  <c:v>309.92919118757391</c:v>
                </c:pt>
                <c:pt idx="14">
                  <c:v>319.41760759616034</c:v>
                </c:pt>
                <c:pt idx="15">
                  <c:v>312.32873667492953</c:v>
                </c:pt>
                <c:pt idx="16">
                  <c:v>335.53304135820196</c:v>
                </c:pt>
                <c:pt idx="17">
                  <c:v>339.10305914403597</c:v>
                </c:pt>
                <c:pt idx="18">
                  <c:v>321.6270298608535</c:v>
                </c:pt>
                <c:pt idx="19">
                  <c:v>311.77007726971436</c:v>
                </c:pt>
                <c:pt idx="20">
                  <c:v>308.25597965028646</c:v>
                </c:pt>
                <c:pt idx="21">
                  <c:v>288.84479993931751</c:v>
                </c:pt>
                <c:pt idx="22">
                  <c:v>268.40938332017515</c:v>
                </c:pt>
                <c:pt idx="23">
                  <c:v>267.7715942918208</c:v>
                </c:pt>
                <c:pt idx="24">
                  <c:v>267.4030362587236</c:v>
                </c:pt>
                <c:pt idx="25">
                  <c:v>265.98677841049454</c:v>
                </c:pt>
                <c:pt idx="26">
                  <c:v>262.17485835318359</c:v>
                </c:pt>
                <c:pt idx="27">
                  <c:v>259.3943788394256</c:v>
                </c:pt>
                <c:pt idx="28">
                  <c:v>257.99378887546436</c:v>
                </c:pt>
                <c:pt idx="29">
                  <c:v>233.71083193742567</c:v>
                </c:pt>
                <c:pt idx="30">
                  <c:v>260.35600307991979</c:v>
                </c:pt>
                <c:pt idx="31">
                  <c:v>257.68679152971572</c:v>
                </c:pt>
                <c:pt idx="32">
                  <c:v>247.38837392697201</c:v>
                </c:pt>
                <c:pt idx="33">
                  <c:v>234.073911665163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4C-4D1C-B5E5-296077B91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22153128"/>
        <c:axId val="1044714616"/>
      </c:bar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á Íslandi</a:t>
            </a:r>
          </a:p>
          <a:p>
            <a:pPr>
              <a:defRPr/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án losunar frá landnotkun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Data'!$D$4</c:f>
              <c:strCache>
                <c:ptCount val="1"/>
                <c:pt idx="0">
                  <c:v>Orka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Data'!$H$4:$AV$4</c15:sqref>
                  </c15:fullRef>
                </c:ext>
              </c:extLst>
              <c:f>'Talnagögn | Numerical Data'!$H$4:$AO$4</c:f>
              <c:numCache>
                <c:formatCode>0</c:formatCode>
                <c:ptCount val="34"/>
                <c:pt idx="0">
                  <c:v>1840.5352981584831</c:v>
                </c:pt>
                <c:pt idx="1">
                  <c:v>1755.335107062218</c:v>
                </c:pt>
                <c:pt idx="2">
                  <c:v>1899.1461330552074</c:v>
                </c:pt>
                <c:pt idx="3">
                  <c:v>2003.8408730383535</c:v>
                </c:pt>
                <c:pt idx="4">
                  <c:v>1952.744708175202</c:v>
                </c:pt>
                <c:pt idx="5">
                  <c:v>2057.5282135832067</c:v>
                </c:pt>
                <c:pt idx="6">
                  <c:v>2113.0130601249293</c:v>
                </c:pt>
                <c:pt idx="7">
                  <c:v>2152.8562275053505</c:v>
                </c:pt>
                <c:pt idx="8">
                  <c:v>2146.4959611070444</c:v>
                </c:pt>
                <c:pt idx="9">
                  <c:v>2202.9770710792409</c:v>
                </c:pt>
                <c:pt idx="10">
                  <c:v>2185.1738631188432</c:v>
                </c:pt>
                <c:pt idx="11">
                  <c:v>2073.8383908938731</c:v>
                </c:pt>
                <c:pt idx="12">
                  <c:v>2183.7512394044129</c:v>
                </c:pt>
                <c:pt idx="13">
                  <c:v>2172.6708478951882</c:v>
                </c:pt>
                <c:pt idx="14">
                  <c:v>2271.5543018225458</c:v>
                </c:pt>
                <c:pt idx="15">
                  <c:v>2158.4769508621771</c:v>
                </c:pt>
                <c:pt idx="16">
                  <c:v>2221.7192827814906</c:v>
                </c:pt>
                <c:pt idx="17">
                  <c:v>2363.0129029066388</c:v>
                </c:pt>
                <c:pt idx="18">
                  <c:v>2234.9053504878557</c:v>
                </c:pt>
                <c:pt idx="19">
                  <c:v>2137.0310897585518</c:v>
                </c:pt>
                <c:pt idx="20">
                  <c:v>2026.7184730555452</c:v>
                </c:pt>
                <c:pt idx="21">
                  <c:v>1905.0767845729604</c:v>
                </c:pt>
                <c:pt idx="22">
                  <c:v>1855.854482356875</c:v>
                </c:pt>
                <c:pt idx="23">
                  <c:v>1820.4929560846699</c:v>
                </c:pt>
                <c:pt idx="24">
                  <c:v>1808.8856949769465</c:v>
                </c:pt>
                <c:pt idx="25">
                  <c:v>1853.7176562007421</c:v>
                </c:pt>
                <c:pt idx="26">
                  <c:v>1828.9710404629925</c:v>
                </c:pt>
                <c:pt idx="27">
                  <c:v>1870.203916689348</c:v>
                </c:pt>
                <c:pt idx="28">
                  <c:v>1911.109895017132</c:v>
                </c:pt>
                <c:pt idx="29">
                  <c:v>1853.9121018347896</c:v>
                </c:pt>
                <c:pt idx="30">
                  <c:v>1664.5723448582103</c:v>
                </c:pt>
                <c:pt idx="31">
                  <c:v>1750.6619302753138</c:v>
                </c:pt>
                <c:pt idx="32">
                  <c:v>1807.80037206774</c:v>
                </c:pt>
                <c:pt idx="33">
                  <c:v>1774.9015916660624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6-40B5-A059-D81BA184AFC6}"/>
            </c:ext>
          </c:extLst>
        </c:ser>
        <c:ser>
          <c:idx val="1"/>
          <c:order val="1"/>
          <c:tx>
            <c:strRef>
              <c:f>'Talnagögn | Numerical Data'!$D$5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902.66588819602021</c:v>
                </c:pt>
                <c:pt idx="1">
                  <c:v>790.99763697807327</c:v>
                </c:pt>
                <c:pt idx="2">
                  <c:v>585.01024698305889</c:v>
                </c:pt>
                <c:pt idx="3">
                  <c:v>551.64741800683987</c:v>
                </c:pt>
                <c:pt idx="4">
                  <c:v>520.89078097432241</c:v>
                </c:pt>
                <c:pt idx="5">
                  <c:v>553.02962617431274</c:v>
                </c:pt>
                <c:pt idx="6">
                  <c:v>530.11571552025634</c:v>
                </c:pt>
                <c:pt idx="7">
                  <c:v>649.009590462495</c:v>
                </c:pt>
                <c:pt idx="8">
                  <c:v>785.19713340041142</c:v>
                </c:pt>
                <c:pt idx="9">
                  <c:v>938.97454273802157</c:v>
                </c:pt>
                <c:pt idx="10">
                  <c:v>991.77443345448012</c:v>
                </c:pt>
                <c:pt idx="11">
                  <c:v>990.97015816331725</c:v>
                </c:pt>
                <c:pt idx="12">
                  <c:v>978.91642795893233</c:v>
                </c:pt>
                <c:pt idx="13">
                  <c:v>966.71313028992813</c:v>
                </c:pt>
                <c:pt idx="14">
                  <c:v>974.75981781729649</c:v>
                </c:pt>
                <c:pt idx="15">
                  <c:v>950.41083257077116</c:v>
                </c:pt>
                <c:pt idx="16">
                  <c:v>1394.3159190491908</c:v>
                </c:pt>
                <c:pt idx="17">
                  <c:v>1538.4390542558308</c:v>
                </c:pt>
                <c:pt idx="18">
                  <c:v>2049.8825914818945</c:v>
                </c:pt>
                <c:pt idx="19">
                  <c:v>1866.1065594254189</c:v>
                </c:pt>
                <c:pt idx="20">
                  <c:v>1895.5155888757595</c:v>
                </c:pt>
                <c:pt idx="21">
                  <c:v>1825.8132510902005</c:v>
                </c:pt>
                <c:pt idx="22">
                  <c:v>1894.0535569435842</c:v>
                </c:pt>
                <c:pt idx="23">
                  <c:v>1942.4043625465251</c:v>
                </c:pt>
                <c:pt idx="24">
                  <c:v>1917.047979125794</c:v>
                </c:pt>
                <c:pt idx="25">
                  <c:v>1965.6547206668474</c:v>
                </c:pt>
                <c:pt idx="26">
                  <c:v>1947.674685223287</c:v>
                </c:pt>
                <c:pt idx="27">
                  <c:v>1994.0047407387945</c:v>
                </c:pt>
                <c:pt idx="28">
                  <c:v>2035.1518159134982</c:v>
                </c:pt>
                <c:pt idx="29">
                  <c:v>2002.534405403386</c:v>
                </c:pt>
                <c:pt idx="30">
                  <c:v>1977.0424557045458</c:v>
                </c:pt>
                <c:pt idx="31">
                  <c:v>2011.8266181502224</c:v>
                </c:pt>
                <c:pt idx="32">
                  <c:v>2016.6950914015836</c:v>
                </c:pt>
                <c:pt idx="33">
                  <c:v>1947.2803726039249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66-40B5-A059-D81BA184AFC6}"/>
            </c:ext>
          </c:extLst>
        </c:ser>
        <c:ser>
          <c:idx val="2"/>
          <c:order val="2"/>
          <c:tx>
            <c:strRef>
              <c:f>'Talnagögn | Numerical Data'!$D$6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675.94908768375478</c:v>
                </c:pt>
                <c:pt idx="1">
                  <c:v>659.55364023002051</c:v>
                </c:pt>
                <c:pt idx="2">
                  <c:v>642.83482134737051</c:v>
                </c:pt>
                <c:pt idx="3">
                  <c:v>643.95967499155302</c:v>
                </c:pt>
                <c:pt idx="4">
                  <c:v>648.85440928937294</c:v>
                </c:pt>
                <c:pt idx="5">
                  <c:v>629.18752134430133</c:v>
                </c:pt>
                <c:pt idx="6">
                  <c:v>641.37405453316217</c:v>
                </c:pt>
                <c:pt idx="7">
                  <c:v>633.39698629258396</c:v>
                </c:pt>
                <c:pt idx="8">
                  <c:v>646.19485103936051</c:v>
                </c:pt>
                <c:pt idx="9">
                  <c:v>643.83713580707081</c:v>
                </c:pt>
                <c:pt idx="10">
                  <c:v>626.45445273314692</c:v>
                </c:pt>
                <c:pt idx="11">
                  <c:v>628.00522407224116</c:v>
                </c:pt>
                <c:pt idx="12">
                  <c:v>610.38817020589818</c:v>
                </c:pt>
                <c:pt idx="13">
                  <c:v>602.24448114116944</c:v>
                </c:pt>
                <c:pt idx="14">
                  <c:v>594.79132374829101</c:v>
                </c:pt>
                <c:pt idx="15">
                  <c:v>596.85981550894428</c:v>
                </c:pt>
                <c:pt idx="16">
                  <c:v>623.90469093660488</c:v>
                </c:pt>
                <c:pt idx="17">
                  <c:v>640.55199733106656</c:v>
                </c:pt>
                <c:pt idx="18">
                  <c:v>656.17536650820671</c:v>
                </c:pt>
                <c:pt idx="19">
                  <c:v>644.87020767608908</c:v>
                </c:pt>
                <c:pt idx="20">
                  <c:v>633.55642453758139</c:v>
                </c:pt>
                <c:pt idx="21">
                  <c:v>630.74495966941947</c:v>
                </c:pt>
                <c:pt idx="22">
                  <c:v>622.89420640662797</c:v>
                </c:pt>
                <c:pt idx="23">
                  <c:v>613.08864978364238</c:v>
                </c:pt>
                <c:pt idx="24">
                  <c:v>653.85144959846127</c:v>
                </c:pt>
                <c:pt idx="25">
                  <c:v>644.43474378086751</c:v>
                </c:pt>
                <c:pt idx="26">
                  <c:v>643.01119834845065</c:v>
                </c:pt>
                <c:pt idx="27">
                  <c:v>644.48627704810951</c:v>
                </c:pt>
                <c:pt idx="28">
                  <c:v>621.42952362853339</c:v>
                </c:pt>
                <c:pt idx="29">
                  <c:v>605.22420471066539</c:v>
                </c:pt>
                <c:pt idx="30">
                  <c:v>602.79362788269862</c:v>
                </c:pt>
                <c:pt idx="31">
                  <c:v>605.61397114701299</c:v>
                </c:pt>
                <c:pt idx="32">
                  <c:v>591.10171100696436</c:v>
                </c:pt>
                <c:pt idx="33">
                  <c:v>565.23858042692223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66-40B5-A059-D81BA184AFC6}"/>
            </c:ext>
          </c:extLst>
        </c:ser>
        <c:ser>
          <c:idx val="4"/>
          <c:order val="3"/>
          <c:tx>
            <c:strRef>
              <c:f>'Talnagögn | Numerical Data'!$D$8</c:f>
              <c:strCache>
                <c:ptCount val="1"/>
                <c:pt idx="0">
                  <c:v>Úrgangur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Data'!$H$8:$AV$8</c15:sqref>
                  </c15:fullRef>
                </c:ext>
              </c:extLst>
              <c:f>'Talnagögn | Numerical Data'!$H$8:$AO$8</c:f>
              <c:numCache>
                <c:formatCode>0</c:formatCode>
                <c:ptCount val="34"/>
                <c:pt idx="0">
                  <c:v>208.86543388980257</c:v>
                </c:pt>
                <c:pt idx="1">
                  <c:v>213.41616032951399</c:v>
                </c:pt>
                <c:pt idx="2">
                  <c:v>226.78775805930383</c:v>
                </c:pt>
                <c:pt idx="3">
                  <c:v>237.7327253056668</c:v>
                </c:pt>
                <c:pt idx="4">
                  <c:v>246.3649651671289</c:v>
                </c:pt>
                <c:pt idx="5">
                  <c:v>256.89671479235574</c:v>
                </c:pt>
                <c:pt idx="6">
                  <c:v>266.38900035341135</c:v>
                </c:pt>
                <c:pt idx="7">
                  <c:v>273.79124109461782</c:v>
                </c:pt>
                <c:pt idx="8">
                  <c:v>276.70266474806351</c:v>
                </c:pt>
                <c:pt idx="9">
                  <c:v>284.60270191127057</c:v>
                </c:pt>
                <c:pt idx="10">
                  <c:v>294.12159798670643</c:v>
                </c:pt>
                <c:pt idx="11">
                  <c:v>303.57161603031494</c:v>
                </c:pt>
                <c:pt idx="12">
                  <c:v>308.44625342390196</c:v>
                </c:pt>
                <c:pt idx="13">
                  <c:v>309.92919118757391</c:v>
                </c:pt>
                <c:pt idx="14">
                  <c:v>319.41760759616034</c:v>
                </c:pt>
                <c:pt idx="15">
                  <c:v>312.32873667492953</c:v>
                </c:pt>
                <c:pt idx="16">
                  <c:v>335.53304135820196</c:v>
                </c:pt>
                <c:pt idx="17">
                  <c:v>339.10305914403597</c:v>
                </c:pt>
                <c:pt idx="18">
                  <c:v>321.6270298608535</c:v>
                </c:pt>
                <c:pt idx="19">
                  <c:v>311.77007726971436</c:v>
                </c:pt>
                <c:pt idx="20">
                  <c:v>308.25597965028646</c:v>
                </c:pt>
                <c:pt idx="21">
                  <c:v>288.84479993931751</c:v>
                </c:pt>
                <c:pt idx="22">
                  <c:v>268.40938332017515</c:v>
                </c:pt>
                <c:pt idx="23">
                  <c:v>267.7715942918208</c:v>
                </c:pt>
                <c:pt idx="24">
                  <c:v>267.4030362587236</c:v>
                </c:pt>
                <c:pt idx="25">
                  <c:v>265.98677841049454</c:v>
                </c:pt>
                <c:pt idx="26">
                  <c:v>262.17485835318359</c:v>
                </c:pt>
                <c:pt idx="27">
                  <c:v>259.3943788394256</c:v>
                </c:pt>
                <c:pt idx="28">
                  <c:v>257.99378887546436</c:v>
                </c:pt>
                <c:pt idx="29">
                  <c:v>233.71083193742567</c:v>
                </c:pt>
                <c:pt idx="30">
                  <c:v>260.35600307991979</c:v>
                </c:pt>
                <c:pt idx="31">
                  <c:v>257.68679152971572</c:v>
                </c:pt>
                <c:pt idx="32">
                  <c:v>247.38837392697201</c:v>
                </c:pt>
                <c:pt idx="33">
                  <c:v>234.073911665163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66-40B5-A059-D81BA184A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22153128"/>
        <c:axId val="1044714616"/>
        <c:extLst/>
      </c:bar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á Íslandi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'Talnagögn | Numerical Data'!$D$7</c:f>
              <c:strCache>
                <c:ptCount val="1"/>
                <c:pt idx="0">
                  <c:v>Landnotkun (LULUCF)</c:v>
                </c:pt>
              </c:strCache>
            </c:strRef>
          </c:tx>
          <c:spPr>
            <a:ln w="28575" cap="rnd">
              <a:solidFill>
                <a:srgbClr val="68A2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Data'!$H$7:$AV$7</c15:sqref>
                  </c15:fullRef>
                </c:ext>
              </c:extLst>
              <c:f>'Talnagögn | Numerical Data'!$H$7:$AO$7</c:f>
              <c:numCache>
                <c:formatCode>0</c:formatCode>
                <c:ptCount val="34"/>
                <c:pt idx="0">
                  <c:v>7731.9775982412284</c:v>
                </c:pt>
                <c:pt idx="1">
                  <c:v>7739.3979566312819</c:v>
                </c:pt>
                <c:pt idx="2">
                  <c:v>7729.4182641289335</c:v>
                </c:pt>
                <c:pt idx="3">
                  <c:v>7738.6932752009525</c:v>
                </c:pt>
                <c:pt idx="4">
                  <c:v>7728.8987322618559</c:v>
                </c:pt>
                <c:pt idx="5">
                  <c:v>7714.9756582611935</c:v>
                </c:pt>
                <c:pt idx="6">
                  <c:v>7708.2142896919695</c:v>
                </c:pt>
                <c:pt idx="7">
                  <c:v>7703.5136527923596</c:v>
                </c:pt>
                <c:pt idx="8">
                  <c:v>7704.9653601001082</c:v>
                </c:pt>
                <c:pt idx="9">
                  <c:v>7711.6256002131795</c:v>
                </c:pt>
                <c:pt idx="10">
                  <c:v>7722.898227187</c:v>
                </c:pt>
                <c:pt idx="11">
                  <c:v>7732.7471676663808</c:v>
                </c:pt>
                <c:pt idx="12">
                  <c:v>7750.4559025906046</c:v>
                </c:pt>
                <c:pt idx="13">
                  <c:v>7746.7773778637229</c:v>
                </c:pt>
                <c:pt idx="14">
                  <c:v>7746.2011254354247</c:v>
                </c:pt>
                <c:pt idx="15">
                  <c:v>7745.9762440253562</c:v>
                </c:pt>
                <c:pt idx="16">
                  <c:v>7798.5372127211649</c:v>
                </c:pt>
                <c:pt idx="17">
                  <c:v>7700.2747971120243</c:v>
                </c:pt>
                <c:pt idx="18">
                  <c:v>7741.9116195473371</c:v>
                </c:pt>
                <c:pt idx="19">
                  <c:v>7785.7601698198168</c:v>
                </c:pt>
                <c:pt idx="20">
                  <c:v>7767.3487540486158</c:v>
                </c:pt>
                <c:pt idx="21">
                  <c:v>7747.2625234575435</c:v>
                </c:pt>
                <c:pt idx="22">
                  <c:v>7753.2772980530008</c:v>
                </c:pt>
                <c:pt idx="23">
                  <c:v>7753.7915214423783</c:v>
                </c:pt>
                <c:pt idx="24">
                  <c:v>7748.0129203167553</c:v>
                </c:pt>
                <c:pt idx="25">
                  <c:v>7739.2159532055402</c:v>
                </c:pt>
                <c:pt idx="26">
                  <c:v>7720.3272937839329</c:v>
                </c:pt>
                <c:pt idx="27">
                  <c:v>7693.1265864653978</c:v>
                </c:pt>
                <c:pt idx="28">
                  <c:v>7680.251944371128</c:v>
                </c:pt>
                <c:pt idx="29">
                  <c:v>7693.3661036372523</c:v>
                </c:pt>
                <c:pt idx="30">
                  <c:v>7701.6977654804423</c:v>
                </c:pt>
                <c:pt idx="31">
                  <c:v>7699.0368574365402</c:v>
                </c:pt>
                <c:pt idx="32">
                  <c:v>7757.0261112450144</c:v>
                </c:pt>
                <c:pt idx="33">
                  <c:v>7742.5872946031541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1-4E3A-A930-151C0F1A68BD}"/>
            </c:ext>
          </c:extLst>
        </c:ser>
        <c:ser>
          <c:idx val="1"/>
          <c:order val="1"/>
          <c:tx>
            <c:strRef>
              <c:f>'Talnagögn | Numerical Data'!$D$5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ln w="28575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902.66588819602021</c:v>
                </c:pt>
                <c:pt idx="1">
                  <c:v>790.99763697807327</c:v>
                </c:pt>
                <c:pt idx="2">
                  <c:v>585.01024698305889</c:v>
                </c:pt>
                <c:pt idx="3">
                  <c:v>551.64741800683987</c:v>
                </c:pt>
                <c:pt idx="4">
                  <c:v>520.89078097432241</c:v>
                </c:pt>
                <c:pt idx="5">
                  <c:v>553.02962617431274</c:v>
                </c:pt>
                <c:pt idx="6">
                  <c:v>530.11571552025634</c:v>
                </c:pt>
                <c:pt idx="7">
                  <c:v>649.009590462495</c:v>
                </c:pt>
                <c:pt idx="8">
                  <c:v>785.19713340041142</c:v>
                </c:pt>
                <c:pt idx="9">
                  <c:v>938.97454273802157</c:v>
                </c:pt>
                <c:pt idx="10">
                  <c:v>991.77443345448012</c:v>
                </c:pt>
                <c:pt idx="11">
                  <c:v>990.97015816331725</c:v>
                </c:pt>
                <c:pt idx="12">
                  <c:v>978.91642795893233</c:v>
                </c:pt>
                <c:pt idx="13">
                  <c:v>966.71313028992813</c:v>
                </c:pt>
                <c:pt idx="14">
                  <c:v>974.75981781729649</c:v>
                </c:pt>
                <c:pt idx="15">
                  <c:v>950.41083257077116</c:v>
                </c:pt>
                <c:pt idx="16">
                  <c:v>1394.3159190491908</c:v>
                </c:pt>
                <c:pt idx="17">
                  <c:v>1538.4390542558308</c:v>
                </c:pt>
                <c:pt idx="18">
                  <c:v>2049.8825914818945</c:v>
                </c:pt>
                <c:pt idx="19">
                  <c:v>1866.1065594254189</c:v>
                </c:pt>
                <c:pt idx="20">
                  <c:v>1895.5155888757595</c:v>
                </c:pt>
                <c:pt idx="21">
                  <c:v>1825.8132510902005</c:v>
                </c:pt>
                <c:pt idx="22">
                  <c:v>1894.0535569435842</c:v>
                </c:pt>
                <c:pt idx="23">
                  <c:v>1942.4043625465251</c:v>
                </c:pt>
                <c:pt idx="24">
                  <c:v>1917.047979125794</c:v>
                </c:pt>
                <c:pt idx="25">
                  <c:v>1965.6547206668474</c:v>
                </c:pt>
                <c:pt idx="26">
                  <c:v>1947.674685223287</c:v>
                </c:pt>
                <c:pt idx="27">
                  <c:v>1994.0047407387945</c:v>
                </c:pt>
                <c:pt idx="28">
                  <c:v>2035.1518159134982</c:v>
                </c:pt>
                <c:pt idx="29">
                  <c:v>2002.534405403386</c:v>
                </c:pt>
                <c:pt idx="30">
                  <c:v>1977.0424557045458</c:v>
                </c:pt>
                <c:pt idx="31">
                  <c:v>2011.8266181502224</c:v>
                </c:pt>
                <c:pt idx="32">
                  <c:v>2016.6950914015836</c:v>
                </c:pt>
                <c:pt idx="33">
                  <c:v>1947.2803726039249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81-4E3A-A930-151C0F1A68BD}"/>
            </c:ext>
          </c:extLst>
        </c:ser>
        <c:ser>
          <c:idx val="0"/>
          <c:order val="2"/>
          <c:tx>
            <c:strRef>
              <c:f>'Talnagögn | Numerical Data'!$D$4</c:f>
              <c:strCache>
                <c:ptCount val="1"/>
                <c:pt idx="0">
                  <c:v>Orka</c:v>
                </c:pt>
              </c:strCache>
            </c:strRef>
          </c:tx>
          <c:spPr>
            <a:ln w="28575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Data'!$H$4:$AV$4</c15:sqref>
                  </c15:fullRef>
                </c:ext>
              </c:extLst>
              <c:f>'Talnagögn | Numerical Data'!$H$4:$AO$4</c:f>
              <c:numCache>
                <c:formatCode>0</c:formatCode>
                <c:ptCount val="34"/>
                <c:pt idx="0">
                  <c:v>1840.5352981584831</c:v>
                </c:pt>
                <c:pt idx="1">
                  <c:v>1755.335107062218</c:v>
                </c:pt>
                <c:pt idx="2">
                  <c:v>1899.1461330552074</c:v>
                </c:pt>
                <c:pt idx="3">
                  <c:v>2003.8408730383535</c:v>
                </c:pt>
                <c:pt idx="4">
                  <c:v>1952.744708175202</c:v>
                </c:pt>
                <c:pt idx="5">
                  <c:v>2057.5282135832067</c:v>
                </c:pt>
                <c:pt idx="6">
                  <c:v>2113.0130601249293</c:v>
                </c:pt>
                <c:pt idx="7">
                  <c:v>2152.8562275053505</c:v>
                </c:pt>
                <c:pt idx="8">
                  <c:v>2146.4959611070444</c:v>
                </c:pt>
                <c:pt idx="9">
                  <c:v>2202.9770710792409</c:v>
                </c:pt>
                <c:pt idx="10">
                  <c:v>2185.1738631188432</c:v>
                </c:pt>
                <c:pt idx="11">
                  <c:v>2073.8383908938731</c:v>
                </c:pt>
                <c:pt idx="12">
                  <c:v>2183.7512394044129</c:v>
                </c:pt>
                <c:pt idx="13">
                  <c:v>2172.6708478951882</c:v>
                </c:pt>
                <c:pt idx="14">
                  <c:v>2271.5543018225458</c:v>
                </c:pt>
                <c:pt idx="15">
                  <c:v>2158.4769508621771</c:v>
                </c:pt>
                <c:pt idx="16">
                  <c:v>2221.7192827814906</c:v>
                </c:pt>
                <c:pt idx="17">
                  <c:v>2363.0129029066388</c:v>
                </c:pt>
                <c:pt idx="18">
                  <c:v>2234.9053504878557</c:v>
                </c:pt>
                <c:pt idx="19">
                  <c:v>2137.0310897585518</c:v>
                </c:pt>
                <c:pt idx="20">
                  <c:v>2026.7184730555452</c:v>
                </c:pt>
                <c:pt idx="21">
                  <c:v>1905.0767845729604</c:v>
                </c:pt>
                <c:pt idx="22">
                  <c:v>1855.854482356875</c:v>
                </c:pt>
                <c:pt idx="23">
                  <c:v>1820.4929560846699</c:v>
                </c:pt>
                <c:pt idx="24">
                  <c:v>1808.8856949769465</c:v>
                </c:pt>
                <c:pt idx="25">
                  <c:v>1853.7176562007421</c:v>
                </c:pt>
                <c:pt idx="26">
                  <c:v>1828.9710404629925</c:v>
                </c:pt>
                <c:pt idx="27">
                  <c:v>1870.203916689348</c:v>
                </c:pt>
                <c:pt idx="28">
                  <c:v>1911.109895017132</c:v>
                </c:pt>
                <c:pt idx="29">
                  <c:v>1853.9121018347896</c:v>
                </c:pt>
                <c:pt idx="30">
                  <c:v>1664.5723448582103</c:v>
                </c:pt>
                <c:pt idx="31">
                  <c:v>1750.6619302753138</c:v>
                </c:pt>
                <c:pt idx="32">
                  <c:v>1807.80037206774</c:v>
                </c:pt>
                <c:pt idx="33">
                  <c:v>1774.9015916660624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81-4E3A-A930-151C0F1A68BD}"/>
            </c:ext>
          </c:extLst>
        </c:ser>
        <c:ser>
          <c:idx val="2"/>
          <c:order val="3"/>
          <c:tx>
            <c:strRef>
              <c:f>'Talnagögn | Numerical Data'!$D$6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675.94908768375478</c:v>
                </c:pt>
                <c:pt idx="1">
                  <c:v>659.55364023002051</c:v>
                </c:pt>
                <c:pt idx="2">
                  <c:v>642.83482134737051</c:v>
                </c:pt>
                <c:pt idx="3">
                  <c:v>643.95967499155302</c:v>
                </c:pt>
                <c:pt idx="4">
                  <c:v>648.85440928937294</c:v>
                </c:pt>
                <c:pt idx="5">
                  <c:v>629.18752134430133</c:v>
                </c:pt>
                <c:pt idx="6">
                  <c:v>641.37405453316217</c:v>
                </c:pt>
                <c:pt idx="7">
                  <c:v>633.39698629258396</c:v>
                </c:pt>
                <c:pt idx="8">
                  <c:v>646.19485103936051</c:v>
                </c:pt>
                <c:pt idx="9">
                  <c:v>643.83713580707081</c:v>
                </c:pt>
                <c:pt idx="10">
                  <c:v>626.45445273314692</c:v>
                </c:pt>
                <c:pt idx="11">
                  <c:v>628.00522407224116</c:v>
                </c:pt>
                <c:pt idx="12">
                  <c:v>610.38817020589818</c:v>
                </c:pt>
                <c:pt idx="13">
                  <c:v>602.24448114116944</c:v>
                </c:pt>
                <c:pt idx="14">
                  <c:v>594.79132374829101</c:v>
                </c:pt>
                <c:pt idx="15">
                  <c:v>596.85981550894428</c:v>
                </c:pt>
                <c:pt idx="16">
                  <c:v>623.90469093660488</c:v>
                </c:pt>
                <c:pt idx="17">
                  <c:v>640.55199733106656</c:v>
                </c:pt>
                <c:pt idx="18">
                  <c:v>656.17536650820671</c:v>
                </c:pt>
                <c:pt idx="19">
                  <c:v>644.87020767608908</c:v>
                </c:pt>
                <c:pt idx="20">
                  <c:v>633.55642453758139</c:v>
                </c:pt>
                <c:pt idx="21">
                  <c:v>630.74495966941947</c:v>
                </c:pt>
                <c:pt idx="22">
                  <c:v>622.89420640662797</c:v>
                </c:pt>
                <c:pt idx="23">
                  <c:v>613.08864978364238</c:v>
                </c:pt>
                <c:pt idx="24">
                  <c:v>653.85144959846127</c:v>
                </c:pt>
                <c:pt idx="25">
                  <c:v>644.43474378086751</c:v>
                </c:pt>
                <c:pt idx="26">
                  <c:v>643.01119834845065</c:v>
                </c:pt>
                <c:pt idx="27">
                  <c:v>644.48627704810951</c:v>
                </c:pt>
                <c:pt idx="28">
                  <c:v>621.42952362853339</c:v>
                </c:pt>
                <c:pt idx="29">
                  <c:v>605.22420471066539</c:v>
                </c:pt>
                <c:pt idx="30">
                  <c:v>602.79362788269862</c:v>
                </c:pt>
                <c:pt idx="31">
                  <c:v>605.61397114701299</c:v>
                </c:pt>
                <c:pt idx="32">
                  <c:v>591.10171100696436</c:v>
                </c:pt>
                <c:pt idx="33">
                  <c:v>565.23858042692223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81-4E3A-A930-151C0F1A68BD}"/>
            </c:ext>
          </c:extLst>
        </c:ser>
        <c:ser>
          <c:idx val="4"/>
          <c:order val="4"/>
          <c:tx>
            <c:strRef>
              <c:f>'Talnagögn | Numerical Data'!$D$8</c:f>
              <c:strCache>
                <c:ptCount val="1"/>
                <c:pt idx="0">
                  <c:v>Úrgangur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Data'!$H$8:$AV$8</c15:sqref>
                  </c15:fullRef>
                </c:ext>
              </c:extLst>
              <c:f>'Talnagögn | Numerical Data'!$H$8:$AO$8</c:f>
              <c:numCache>
                <c:formatCode>0</c:formatCode>
                <c:ptCount val="34"/>
                <c:pt idx="0">
                  <c:v>208.86543388980257</c:v>
                </c:pt>
                <c:pt idx="1">
                  <c:v>213.41616032951399</c:v>
                </c:pt>
                <c:pt idx="2">
                  <c:v>226.78775805930383</c:v>
                </c:pt>
                <c:pt idx="3">
                  <c:v>237.7327253056668</c:v>
                </c:pt>
                <c:pt idx="4">
                  <c:v>246.3649651671289</c:v>
                </c:pt>
                <c:pt idx="5">
                  <c:v>256.89671479235574</c:v>
                </c:pt>
                <c:pt idx="6">
                  <c:v>266.38900035341135</c:v>
                </c:pt>
                <c:pt idx="7">
                  <c:v>273.79124109461782</c:v>
                </c:pt>
                <c:pt idx="8">
                  <c:v>276.70266474806351</c:v>
                </c:pt>
                <c:pt idx="9">
                  <c:v>284.60270191127057</c:v>
                </c:pt>
                <c:pt idx="10">
                  <c:v>294.12159798670643</c:v>
                </c:pt>
                <c:pt idx="11">
                  <c:v>303.57161603031494</c:v>
                </c:pt>
                <c:pt idx="12">
                  <c:v>308.44625342390196</c:v>
                </c:pt>
                <c:pt idx="13">
                  <c:v>309.92919118757391</c:v>
                </c:pt>
                <c:pt idx="14">
                  <c:v>319.41760759616034</c:v>
                </c:pt>
                <c:pt idx="15">
                  <c:v>312.32873667492953</c:v>
                </c:pt>
                <c:pt idx="16">
                  <c:v>335.53304135820196</c:v>
                </c:pt>
                <c:pt idx="17">
                  <c:v>339.10305914403597</c:v>
                </c:pt>
                <c:pt idx="18">
                  <c:v>321.6270298608535</c:v>
                </c:pt>
                <c:pt idx="19">
                  <c:v>311.77007726971436</c:v>
                </c:pt>
                <c:pt idx="20">
                  <c:v>308.25597965028646</c:v>
                </c:pt>
                <c:pt idx="21">
                  <c:v>288.84479993931751</c:v>
                </c:pt>
                <c:pt idx="22">
                  <c:v>268.40938332017515</c:v>
                </c:pt>
                <c:pt idx="23">
                  <c:v>267.7715942918208</c:v>
                </c:pt>
                <c:pt idx="24">
                  <c:v>267.4030362587236</c:v>
                </c:pt>
                <c:pt idx="25">
                  <c:v>265.98677841049454</c:v>
                </c:pt>
                <c:pt idx="26">
                  <c:v>262.17485835318359</c:v>
                </c:pt>
                <c:pt idx="27">
                  <c:v>259.3943788394256</c:v>
                </c:pt>
                <c:pt idx="28">
                  <c:v>257.99378887546436</c:v>
                </c:pt>
                <c:pt idx="29">
                  <c:v>233.71083193742567</c:v>
                </c:pt>
                <c:pt idx="30">
                  <c:v>260.35600307991979</c:v>
                </c:pt>
                <c:pt idx="31">
                  <c:v>257.68679152971572</c:v>
                </c:pt>
                <c:pt idx="32">
                  <c:v>247.38837392697201</c:v>
                </c:pt>
                <c:pt idx="33">
                  <c:v>234.073911665163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81-4E3A-A930-151C0F1A6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á Íslandi</a:t>
            </a:r>
          </a:p>
          <a:p>
            <a:pPr>
              <a:defRPr/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án losunar frá landnotkun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'Talnagögn | Numerical Data'!$D$5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ln w="28575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902.66588819602021</c:v>
                </c:pt>
                <c:pt idx="1">
                  <c:v>790.99763697807327</c:v>
                </c:pt>
                <c:pt idx="2">
                  <c:v>585.01024698305889</c:v>
                </c:pt>
                <c:pt idx="3">
                  <c:v>551.64741800683987</c:v>
                </c:pt>
                <c:pt idx="4">
                  <c:v>520.89078097432241</c:v>
                </c:pt>
                <c:pt idx="5">
                  <c:v>553.02962617431274</c:v>
                </c:pt>
                <c:pt idx="6">
                  <c:v>530.11571552025634</c:v>
                </c:pt>
                <c:pt idx="7">
                  <c:v>649.009590462495</c:v>
                </c:pt>
                <c:pt idx="8">
                  <c:v>785.19713340041142</c:v>
                </c:pt>
                <c:pt idx="9">
                  <c:v>938.97454273802157</c:v>
                </c:pt>
                <c:pt idx="10">
                  <c:v>991.77443345448012</c:v>
                </c:pt>
                <c:pt idx="11">
                  <c:v>990.97015816331725</c:v>
                </c:pt>
                <c:pt idx="12">
                  <c:v>978.91642795893233</c:v>
                </c:pt>
                <c:pt idx="13">
                  <c:v>966.71313028992813</c:v>
                </c:pt>
                <c:pt idx="14">
                  <c:v>974.75981781729649</c:v>
                </c:pt>
                <c:pt idx="15">
                  <c:v>950.41083257077116</c:v>
                </c:pt>
                <c:pt idx="16">
                  <c:v>1394.3159190491908</c:v>
                </c:pt>
                <c:pt idx="17">
                  <c:v>1538.4390542558308</c:v>
                </c:pt>
                <c:pt idx="18">
                  <c:v>2049.8825914818945</c:v>
                </c:pt>
                <c:pt idx="19">
                  <c:v>1866.1065594254189</c:v>
                </c:pt>
                <c:pt idx="20">
                  <c:v>1895.5155888757595</c:v>
                </c:pt>
                <c:pt idx="21">
                  <c:v>1825.8132510902005</c:v>
                </c:pt>
                <c:pt idx="22">
                  <c:v>1894.0535569435842</c:v>
                </c:pt>
                <c:pt idx="23">
                  <c:v>1942.4043625465251</c:v>
                </c:pt>
                <c:pt idx="24">
                  <c:v>1917.047979125794</c:v>
                </c:pt>
                <c:pt idx="25">
                  <c:v>1965.6547206668474</c:v>
                </c:pt>
                <c:pt idx="26">
                  <c:v>1947.674685223287</c:v>
                </c:pt>
                <c:pt idx="27">
                  <c:v>1994.0047407387945</c:v>
                </c:pt>
                <c:pt idx="28">
                  <c:v>2035.1518159134982</c:v>
                </c:pt>
                <c:pt idx="29">
                  <c:v>2002.534405403386</c:v>
                </c:pt>
                <c:pt idx="30">
                  <c:v>1977.0424557045458</c:v>
                </c:pt>
                <c:pt idx="31">
                  <c:v>2011.8266181502224</c:v>
                </c:pt>
                <c:pt idx="32">
                  <c:v>2016.6950914015836</c:v>
                </c:pt>
                <c:pt idx="33">
                  <c:v>1947.2803726039249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61-4BD2-8D14-4D9664179D68}"/>
            </c:ext>
          </c:extLst>
        </c:ser>
        <c:ser>
          <c:idx val="0"/>
          <c:order val="1"/>
          <c:tx>
            <c:strRef>
              <c:f>'Talnagögn | Numerical Data'!$D$4</c:f>
              <c:strCache>
                <c:ptCount val="1"/>
                <c:pt idx="0">
                  <c:v>Orka</c:v>
                </c:pt>
              </c:strCache>
            </c:strRef>
          </c:tx>
          <c:spPr>
            <a:ln w="28575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Data'!$H$4:$AV$4</c15:sqref>
                  </c15:fullRef>
                </c:ext>
              </c:extLst>
              <c:f>'Talnagögn | Numerical Data'!$H$4:$AO$4</c:f>
              <c:numCache>
                <c:formatCode>0</c:formatCode>
                <c:ptCount val="34"/>
                <c:pt idx="0">
                  <c:v>1840.5352981584831</c:v>
                </c:pt>
                <c:pt idx="1">
                  <c:v>1755.335107062218</c:v>
                </c:pt>
                <c:pt idx="2">
                  <c:v>1899.1461330552074</c:v>
                </c:pt>
                <c:pt idx="3">
                  <c:v>2003.8408730383535</c:v>
                </c:pt>
                <c:pt idx="4">
                  <c:v>1952.744708175202</c:v>
                </c:pt>
                <c:pt idx="5">
                  <c:v>2057.5282135832067</c:v>
                </c:pt>
                <c:pt idx="6">
                  <c:v>2113.0130601249293</c:v>
                </c:pt>
                <c:pt idx="7">
                  <c:v>2152.8562275053505</c:v>
                </c:pt>
                <c:pt idx="8">
                  <c:v>2146.4959611070444</c:v>
                </c:pt>
                <c:pt idx="9">
                  <c:v>2202.9770710792409</c:v>
                </c:pt>
                <c:pt idx="10">
                  <c:v>2185.1738631188432</c:v>
                </c:pt>
                <c:pt idx="11">
                  <c:v>2073.8383908938731</c:v>
                </c:pt>
                <c:pt idx="12">
                  <c:v>2183.7512394044129</c:v>
                </c:pt>
                <c:pt idx="13">
                  <c:v>2172.6708478951882</c:v>
                </c:pt>
                <c:pt idx="14">
                  <c:v>2271.5543018225458</c:v>
                </c:pt>
                <c:pt idx="15">
                  <c:v>2158.4769508621771</c:v>
                </c:pt>
                <c:pt idx="16">
                  <c:v>2221.7192827814906</c:v>
                </c:pt>
                <c:pt idx="17">
                  <c:v>2363.0129029066388</c:v>
                </c:pt>
                <c:pt idx="18">
                  <c:v>2234.9053504878557</c:v>
                </c:pt>
                <c:pt idx="19">
                  <c:v>2137.0310897585518</c:v>
                </c:pt>
                <c:pt idx="20">
                  <c:v>2026.7184730555452</c:v>
                </c:pt>
                <c:pt idx="21">
                  <c:v>1905.0767845729604</c:v>
                </c:pt>
                <c:pt idx="22">
                  <c:v>1855.854482356875</c:v>
                </c:pt>
                <c:pt idx="23">
                  <c:v>1820.4929560846699</c:v>
                </c:pt>
                <c:pt idx="24">
                  <c:v>1808.8856949769465</c:v>
                </c:pt>
                <c:pt idx="25">
                  <c:v>1853.7176562007421</c:v>
                </c:pt>
                <c:pt idx="26">
                  <c:v>1828.9710404629925</c:v>
                </c:pt>
                <c:pt idx="27">
                  <c:v>1870.203916689348</c:v>
                </c:pt>
                <c:pt idx="28">
                  <c:v>1911.109895017132</c:v>
                </c:pt>
                <c:pt idx="29">
                  <c:v>1853.9121018347896</c:v>
                </c:pt>
                <c:pt idx="30">
                  <c:v>1664.5723448582103</c:v>
                </c:pt>
                <c:pt idx="31">
                  <c:v>1750.6619302753138</c:v>
                </c:pt>
                <c:pt idx="32">
                  <c:v>1807.80037206774</c:v>
                </c:pt>
                <c:pt idx="33">
                  <c:v>1774.9015916660624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61-4BD2-8D14-4D9664179D68}"/>
            </c:ext>
          </c:extLst>
        </c:ser>
        <c:ser>
          <c:idx val="2"/>
          <c:order val="2"/>
          <c:tx>
            <c:strRef>
              <c:f>'Talnagögn | Numerical Data'!$D$6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675.94908768375478</c:v>
                </c:pt>
                <c:pt idx="1">
                  <c:v>659.55364023002051</c:v>
                </c:pt>
                <c:pt idx="2">
                  <c:v>642.83482134737051</c:v>
                </c:pt>
                <c:pt idx="3">
                  <c:v>643.95967499155302</c:v>
                </c:pt>
                <c:pt idx="4">
                  <c:v>648.85440928937294</c:v>
                </c:pt>
                <c:pt idx="5">
                  <c:v>629.18752134430133</c:v>
                </c:pt>
                <c:pt idx="6">
                  <c:v>641.37405453316217</c:v>
                </c:pt>
                <c:pt idx="7">
                  <c:v>633.39698629258396</c:v>
                </c:pt>
                <c:pt idx="8">
                  <c:v>646.19485103936051</c:v>
                </c:pt>
                <c:pt idx="9">
                  <c:v>643.83713580707081</c:v>
                </c:pt>
                <c:pt idx="10">
                  <c:v>626.45445273314692</c:v>
                </c:pt>
                <c:pt idx="11">
                  <c:v>628.00522407224116</c:v>
                </c:pt>
                <c:pt idx="12">
                  <c:v>610.38817020589818</c:v>
                </c:pt>
                <c:pt idx="13">
                  <c:v>602.24448114116944</c:v>
                </c:pt>
                <c:pt idx="14">
                  <c:v>594.79132374829101</c:v>
                </c:pt>
                <c:pt idx="15">
                  <c:v>596.85981550894428</c:v>
                </c:pt>
                <c:pt idx="16">
                  <c:v>623.90469093660488</c:v>
                </c:pt>
                <c:pt idx="17">
                  <c:v>640.55199733106656</c:v>
                </c:pt>
                <c:pt idx="18">
                  <c:v>656.17536650820671</c:v>
                </c:pt>
                <c:pt idx="19">
                  <c:v>644.87020767608908</c:v>
                </c:pt>
                <c:pt idx="20">
                  <c:v>633.55642453758139</c:v>
                </c:pt>
                <c:pt idx="21">
                  <c:v>630.74495966941947</c:v>
                </c:pt>
                <c:pt idx="22">
                  <c:v>622.89420640662797</c:v>
                </c:pt>
                <c:pt idx="23">
                  <c:v>613.08864978364238</c:v>
                </c:pt>
                <c:pt idx="24">
                  <c:v>653.85144959846127</c:v>
                </c:pt>
                <c:pt idx="25">
                  <c:v>644.43474378086751</c:v>
                </c:pt>
                <c:pt idx="26">
                  <c:v>643.01119834845065</c:v>
                </c:pt>
                <c:pt idx="27">
                  <c:v>644.48627704810951</c:v>
                </c:pt>
                <c:pt idx="28">
                  <c:v>621.42952362853339</c:v>
                </c:pt>
                <c:pt idx="29">
                  <c:v>605.22420471066539</c:v>
                </c:pt>
                <c:pt idx="30">
                  <c:v>602.79362788269862</c:v>
                </c:pt>
                <c:pt idx="31">
                  <c:v>605.61397114701299</c:v>
                </c:pt>
                <c:pt idx="32">
                  <c:v>591.10171100696436</c:v>
                </c:pt>
                <c:pt idx="33">
                  <c:v>565.23858042692223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61-4BD2-8D14-4D9664179D68}"/>
            </c:ext>
          </c:extLst>
        </c:ser>
        <c:ser>
          <c:idx val="4"/>
          <c:order val="3"/>
          <c:tx>
            <c:strRef>
              <c:f>'Talnagögn | Numerical Data'!$D$8</c:f>
              <c:strCache>
                <c:ptCount val="1"/>
                <c:pt idx="0">
                  <c:v>Úrgangur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Data'!$H$8:$AV$8</c15:sqref>
                  </c15:fullRef>
                </c:ext>
              </c:extLst>
              <c:f>'Talnagögn | Numerical Data'!$H$8:$AO$8</c:f>
              <c:numCache>
                <c:formatCode>0</c:formatCode>
                <c:ptCount val="34"/>
                <c:pt idx="0">
                  <c:v>208.86543388980257</c:v>
                </c:pt>
                <c:pt idx="1">
                  <c:v>213.41616032951399</c:v>
                </c:pt>
                <c:pt idx="2">
                  <c:v>226.78775805930383</c:v>
                </c:pt>
                <c:pt idx="3">
                  <c:v>237.7327253056668</c:v>
                </c:pt>
                <c:pt idx="4">
                  <c:v>246.3649651671289</c:v>
                </c:pt>
                <c:pt idx="5">
                  <c:v>256.89671479235574</c:v>
                </c:pt>
                <c:pt idx="6">
                  <c:v>266.38900035341135</c:v>
                </c:pt>
                <c:pt idx="7">
                  <c:v>273.79124109461782</c:v>
                </c:pt>
                <c:pt idx="8">
                  <c:v>276.70266474806351</c:v>
                </c:pt>
                <c:pt idx="9">
                  <c:v>284.60270191127057</c:v>
                </c:pt>
                <c:pt idx="10">
                  <c:v>294.12159798670643</c:v>
                </c:pt>
                <c:pt idx="11">
                  <c:v>303.57161603031494</c:v>
                </c:pt>
                <c:pt idx="12">
                  <c:v>308.44625342390196</c:v>
                </c:pt>
                <c:pt idx="13">
                  <c:v>309.92919118757391</c:v>
                </c:pt>
                <c:pt idx="14">
                  <c:v>319.41760759616034</c:v>
                </c:pt>
                <c:pt idx="15">
                  <c:v>312.32873667492953</c:v>
                </c:pt>
                <c:pt idx="16">
                  <c:v>335.53304135820196</c:v>
                </c:pt>
                <c:pt idx="17">
                  <c:v>339.10305914403597</c:v>
                </c:pt>
                <c:pt idx="18">
                  <c:v>321.6270298608535</c:v>
                </c:pt>
                <c:pt idx="19">
                  <c:v>311.77007726971436</c:v>
                </c:pt>
                <c:pt idx="20">
                  <c:v>308.25597965028646</c:v>
                </c:pt>
                <c:pt idx="21">
                  <c:v>288.84479993931751</c:v>
                </c:pt>
                <c:pt idx="22">
                  <c:v>268.40938332017515</c:v>
                </c:pt>
                <c:pt idx="23">
                  <c:v>267.7715942918208</c:v>
                </c:pt>
                <c:pt idx="24">
                  <c:v>267.4030362587236</c:v>
                </c:pt>
                <c:pt idx="25">
                  <c:v>265.98677841049454</c:v>
                </c:pt>
                <c:pt idx="26">
                  <c:v>262.17485835318359</c:v>
                </c:pt>
                <c:pt idx="27">
                  <c:v>259.3943788394256</c:v>
                </c:pt>
                <c:pt idx="28">
                  <c:v>257.99378887546436</c:v>
                </c:pt>
                <c:pt idx="29">
                  <c:v>233.71083193742567</c:v>
                </c:pt>
                <c:pt idx="30">
                  <c:v>260.35600307991979</c:v>
                </c:pt>
                <c:pt idx="31">
                  <c:v>257.68679152971572</c:v>
                </c:pt>
                <c:pt idx="32">
                  <c:v>247.38837392697201</c:v>
                </c:pt>
                <c:pt idx="33">
                  <c:v>234.073911665163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61-4BD2-8D14-4D9664179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  <c:extLst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Greenhouse Gas Emissions in Iceland</a:t>
            </a:r>
          </a:p>
          <a:p>
            <a:pPr>
              <a:defRPr/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(Excl. Emissions from LULUCF)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Data'!$E$4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Data'!$H$4:$AV$4</c15:sqref>
                  </c15:fullRef>
                </c:ext>
              </c:extLst>
              <c:f>'Talnagögn | Numerical Data'!$H$4:$AO$4</c:f>
              <c:numCache>
                <c:formatCode>0</c:formatCode>
                <c:ptCount val="34"/>
                <c:pt idx="0">
                  <c:v>1840.5352981584831</c:v>
                </c:pt>
                <c:pt idx="1">
                  <c:v>1755.335107062218</c:v>
                </c:pt>
                <c:pt idx="2">
                  <c:v>1899.1461330552074</c:v>
                </c:pt>
                <c:pt idx="3">
                  <c:v>2003.8408730383535</c:v>
                </c:pt>
                <c:pt idx="4">
                  <c:v>1952.744708175202</c:v>
                </c:pt>
                <c:pt idx="5">
                  <c:v>2057.5282135832067</c:v>
                </c:pt>
                <c:pt idx="6">
                  <c:v>2113.0130601249293</c:v>
                </c:pt>
                <c:pt idx="7">
                  <c:v>2152.8562275053505</c:v>
                </c:pt>
                <c:pt idx="8">
                  <c:v>2146.4959611070444</c:v>
                </c:pt>
                <c:pt idx="9">
                  <c:v>2202.9770710792409</c:v>
                </c:pt>
                <c:pt idx="10">
                  <c:v>2185.1738631188432</c:v>
                </c:pt>
                <c:pt idx="11">
                  <c:v>2073.8383908938731</c:v>
                </c:pt>
                <c:pt idx="12">
                  <c:v>2183.7512394044129</c:v>
                </c:pt>
                <c:pt idx="13">
                  <c:v>2172.6708478951882</c:v>
                </c:pt>
                <c:pt idx="14">
                  <c:v>2271.5543018225458</c:v>
                </c:pt>
                <c:pt idx="15">
                  <c:v>2158.4769508621771</c:v>
                </c:pt>
                <c:pt idx="16">
                  <c:v>2221.7192827814906</c:v>
                </c:pt>
                <c:pt idx="17">
                  <c:v>2363.0129029066388</c:v>
                </c:pt>
                <c:pt idx="18">
                  <c:v>2234.9053504878557</c:v>
                </c:pt>
                <c:pt idx="19">
                  <c:v>2137.0310897585518</c:v>
                </c:pt>
                <c:pt idx="20">
                  <c:v>2026.7184730555452</c:v>
                </c:pt>
                <c:pt idx="21">
                  <c:v>1905.0767845729604</c:v>
                </c:pt>
                <c:pt idx="22">
                  <c:v>1855.854482356875</c:v>
                </c:pt>
                <c:pt idx="23">
                  <c:v>1820.4929560846699</c:v>
                </c:pt>
                <c:pt idx="24">
                  <c:v>1808.8856949769465</c:v>
                </c:pt>
                <c:pt idx="25">
                  <c:v>1853.7176562007421</c:v>
                </c:pt>
                <c:pt idx="26">
                  <c:v>1828.9710404629925</c:v>
                </c:pt>
                <c:pt idx="27">
                  <c:v>1870.203916689348</c:v>
                </c:pt>
                <c:pt idx="28">
                  <c:v>1911.109895017132</c:v>
                </c:pt>
                <c:pt idx="29">
                  <c:v>1853.9121018347896</c:v>
                </c:pt>
                <c:pt idx="30">
                  <c:v>1664.5723448582103</c:v>
                </c:pt>
                <c:pt idx="31">
                  <c:v>1750.6619302753138</c:v>
                </c:pt>
                <c:pt idx="32">
                  <c:v>1807.80037206774</c:v>
                </c:pt>
                <c:pt idx="33">
                  <c:v>1774.9015916660624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43-4D2C-8BB1-8905E094BF7C}"/>
            </c:ext>
          </c:extLst>
        </c:ser>
        <c:ser>
          <c:idx val="1"/>
          <c:order val="1"/>
          <c:tx>
            <c:v>IPPU</c:v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902.66588819602021</c:v>
                </c:pt>
                <c:pt idx="1">
                  <c:v>790.99763697807327</c:v>
                </c:pt>
                <c:pt idx="2">
                  <c:v>585.01024698305889</c:v>
                </c:pt>
                <c:pt idx="3">
                  <c:v>551.64741800683987</c:v>
                </c:pt>
                <c:pt idx="4">
                  <c:v>520.89078097432241</c:v>
                </c:pt>
                <c:pt idx="5">
                  <c:v>553.02962617431274</c:v>
                </c:pt>
                <c:pt idx="6">
                  <c:v>530.11571552025634</c:v>
                </c:pt>
                <c:pt idx="7">
                  <c:v>649.009590462495</c:v>
                </c:pt>
                <c:pt idx="8">
                  <c:v>785.19713340041142</c:v>
                </c:pt>
                <c:pt idx="9">
                  <c:v>938.97454273802157</c:v>
                </c:pt>
                <c:pt idx="10">
                  <c:v>991.77443345448012</c:v>
                </c:pt>
                <c:pt idx="11">
                  <c:v>990.97015816331725</c:v>
                </c:pt>
                <c:pt idx="12">
                  <c:v>978.91642795893233</c:v>
                </c:pt>
                <c:pt idx="13">
                  <c:v>966.71313028992813</c:v>
                </c:pt>
                <c:pt idx="14">
                  <c:v>974.75981781729649</c:v>
                </c:pt>
                <c:pt idx="15">
                  <c:v>950.41083257077116</c:v>
                </c:pt>
                <c:pt idx="16">
                  <c:v>1394.3159190491908</c:v>
                </c:pt>
                <c:pt idx="17">
                  <c:v>1538.4390542558308</c:v>
                </c:pt>
                <c:pt idx="18">
                  <c:v>2049.8825914818945</c:v>
                </c:pt>
                <c:pt idx="19">
                  <c:v>1866.1065594254189</c:v>
                </c:pt>
                <c:pt idx="20">
                  <c:v>1895.5155888757595</c:v>
                </c:pt>
                <c:pt idx="21">
                  <c:v>1825.8132510902005</c:v>
                </c:pt>
                <c:pt idx="22">
                  <c:v>1894.0535569435842</c:v>
                </c:pt>
                <c:pt idx="23">
                  <c:v>1942.4043625465251</c:v>
                </c:pt>
                <c:pt idx="24">
                  <c:v>1917.047979125794</c:v>
                </c:pt>
                <c:pt idx="25">
                  <c:v>1965.6547206668474</c:v>
                </c:pt>
                <c:pt idx="26">
                  <c:v>1947.674685223287</c:v>
                </c:pt>
                <c:pt idx="27">
                  <c:v>1994.0047407387945</c:v>
                </c:pt>
                <c:pt idx="28">
                  <c:v>2035.1518159134982</c:v>
                </c:pt>
                <c:pt idx="29">
                  <c:v>2002.534405403386</c:v>
                </c:pt>
                <c:pt idx="30">
                  <c:v>1977.0424557045458</c:v>
                </c:pt>
                <c:pt idx="31">
                  <c:v>2011.8266181502224</c:v>
                </c:pt>
                <c:pt idx="32">
                  <c:v>2016.6950914015836</c:v>
                </c:pt>
                <c:pt idx="33">
                  <c:v>1947.2803726039249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43-4D2C-8BB1-8905E094BF7C}"/>
            </c:ext>
          </c:extLst>
        </c:ser>
        <c:ser>
          <c:idx val="2"/>
          <c:order val="2"/>
          <c:tx>
            <c:strRef>
              <c:f>'Talnagögn | Numerical Data'!$E$6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675.94908768375478</c:v>
                </c:pt>
                <c:pt idx="1">
                  <c:v>659.55364023002051</c:v>
                </c:pt>
                <c:pt idx="2">
                  <c:v>642.83482134737051</c:v>
                </c:pt>
                <c:pt idx="3">
                  <c:v>643.95967499155302</c:v>
                </c:pt>
                <c:pt idx="4">
                  <c:v>648.85440928937294</c:v>
                </c:pt>
                <c:pt idx="5">
                  <c:v>629.18752134430133</c:v>
                </c:pt>
                <c:pt idx="6">
                  <c:v>641.37405453316217</c:v>
                </c:pt>
                <c:pt idx="7">
                  <c:v>633.39698629258396</c:v>
                </c:pt>
                <c:pt idx="8">
                  <c:v>646.19485103936051</c:v>
                </c:pt>
                <c:pt idx="9">
                  <c:v>643.83713580707081</c:v>
                </c:pt>
                <c:pt idx="10">
                  <c:v>626.45445273314692</c:v>
                </c:pt>
                <c:pt idx="11">
                  <c:v>628.00522407224116</c:v>
                </c:pt>
                <c:pt idx="12">
                  <c:v>610.38817020589818</c:v>
                </c:pt>
                <c:pt idx="13">
                  <c:v>602.24448114116944</c:v>
                </c:pt>
                <c:pt idx="14">
                  <c:v>594.79132374829101</c:v>
                </c:pt>
                <c:pt idx="15">
                  <c:v>596.85981550894428</c:v>
                </c:pt>
                <c:pt idx="16">
                  <c:v>623.90469093660488</c:v>
                </c:pt>
                <c:pt idx="17">
                  <c:v>640.55199733106656</c:v>
                </c:pt>
                <c:pt idx="18">
                  <c:v>656.17536650820671</c:v>
                </c:pt>
                <c:pt idx="19">
                  <c:v>644.87020767608908</c:v>
                </c:pt>
                <c:pt idx="20">
                  <c:v>633.55642453758139</c:v>
                </c:pt>
                <c:pt idx="21">
                  <c:v>630.74495966941947</c:v>
                </c:pt>
                <c:pt idx="22">
                  <c:v>622.89420640662797</c:v>
                </c:pt>
                <c:pt idx="23">
                  <c:v>613.08864978364238</c:v>
                </c:pt>
                <c:pt idx="24">
                  <c:v>653.85144959846127</c:v>
                </c:pt>
                <c:pt idx="25">
                  <c:v>644.43474378086751</c:v>
                </c:pt>
                <c:pt idx="26">
                  <c:v>643.01119834845065</c:v>
                </c:pt>
                <c:pt idx="27">
                  <c:v>644.48627704810951</c:v>
                </c:pt>
                <c:pt idx="28">
                  <c:v>621.42952362853339</c:v>
                </c:pt>
                <c:pt idx="29">
                  <c:v>605.22420471066539</c:v>
                </c:pt>
                <c:pt idx="30">
                  <c:v>602.79362788269862</c:v>
                </c:pt>
                <c:pt idx="31">
                  <c:v>605.61397114701299</c:v>
                </c:pt>
                <c:pt idx="32">
                  <c:v>591.10171100696436</c:v>
                </c:pt>
                <c:pt idx="33">
                  <c:v>565.23858042692223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43-4D2C-8BB1-8905E094BF7C}"/>
            </c:ext>
          </c:extLst>
        </c:ser>
        <c:ser>
          <c:idx val="4"/>
          <c:order val="3"/>
          <c:tx>
            <c:strRef>
              <c:f>'Talnagögn | Numerical Data'!$E$8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Data'!$H$8:$AV$8</c15:sqref>
                  </c15:fullRef>
                </c:ext>
              </c:extLst>
              <c:f>'Talnagögn | Numerical Data'!$H$8:$AO$8</c:f>
              <c:numCache>
                <c:formatCode>0</c:formatCode>
                <c:ptCount val="34"/>
                <c:pt idx="0">
                  <c:v>208.86543388980257</c:v>
                </c:pt>
                <c:pt idx="1">
                  <c:v>213.41616032951399</c:v>
                </c:pt>
                <c:pt idx="2">
                  <c:v>226.78775805930383</c:v>
                </c:pt>
                <c:pt idx="3">
                  <c:v>237.7327253056668</c:v>
                </c:pt>
                <c:pt idx="4">
                  <c:v>246.3649651671289</c:v>
                </c:pt>
                <c:pt idx="5">
                  <c:v>256.89671479235574</c:v>
                </c:pt>
                <c:pt idx="6">
                  <c:v>266.38900035341135</c:v>
                </c:pt>
                <c:pt idx="7">
                  <c:v>273.79124109461782</c:v>
                </c:pt>
                <c:pt idx="8">
                  <c:v>276.70266474806351</c:v>
                </c:pt>
                <c:pt idx="9">
                  <c:v>284.60270191127057</c:v>
                </c:pt>
                <c:pt idx="10">
                  <c:v>294.12159798670643</c:v>
                </c:pt>
                <c:pt idx="11">
                  <c:v>303.57161603031494</c:v>
                </c:pt>
                <c:pt idx="12">
                  <c:v>308.44625342390196</c:v>
                </c:pt>
                <c:pt idx="13">
                  <c:v>309.92919118757391</c:v>
                </c:pt>
                <c:pt idx="14">
                  <c:v>319.41760759616034</c:v>
                </c:pt>
                <c:pt idx="15">
                  <c:v>312.32873667492953</c:v>
                </c:pt>
                <c:pt idx="16">
                  <c:v>335.53304135820196</c:v>
                </c:pt>
                <c:pt idx="17">
                  <c:v>339.10305914403597</c:v>
                </c:pt>
                <c:pt idx="18">
                  <c:v>321.6270298608535</c:v>
                </c:pt>
                <c:pt idx="19">
                  <c:v>311.77007726971436</c:v>
                </c:pt>
                <c:pt idx="20">
                  <c:v>308.25597965028646</c:v>
                </c:pt>
                <c:pt idx="21">
                  <c:v>288.84479993931751</c:v>
                </c:pt>
                <c:pt idx="22">
                  <c:v>268.40938332017515</c:v>
                </c:pt>
                <c:pt idx="23">
                  <c:v>267.7715942918208</c:v>
                </c:pt>
                <c:pt idx="24">
                  <c:v>267.4030362587236</c:v>
                </c:pt>
                <c:pt idx="25">
                  <c:v>265.98677841049454</c:v>
                </c:pt>
                <c:pt idx="26">
                  <c:v>262.17485835318359</c:v>
                </c:pt>
                <c:pt idx="27">
                  <c:v>259.3943788394256</c:v>
                </c:pt>
                <c:pt idx="28">
                  <c:v>257.99378887546436</c:v>
                </c:pt>
                <c:pt idx="29">
                  <c:v>233.71083193742567</c:v>
                </c:pt>
                <c:pt idx="30">
                  <c:v>260.35600307991979</c:v>
                </c:pt>
                <c:pt idx="31">
                  <c:v>257.68679152971572</c:v>
                </c:pt>
                <c:pt idx="32">
                  <c:v>247.38837392697201</c:v>
                </c:pt>
                <c:pt idx="33">
                  <c:v>234.073911665163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43-4D2C-8BB1-8905E094B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22153128"/>
        <c:axId val="1044714616"/>
        <c:extLst/>
      </c:bar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á Íslandi án losunar frá landnotkun</a:t>
            </a:r>
          </a:p>
          <a:p>
            <a:pPr>
              <a:defRPr/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skipt eftir helstu uppsprettum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Data'!$D$17</c:f>
              <c:strCache>
                <c:ptCount val="1"/>
                <c:pt idx="0">
                  <c:v>Álframleiðsla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Data'!$H$17:$AV$17</c15:sqref>
                  </c15:fullRef>
                </c:ext>
              </c:extLst>
              <c:f>'Talnagögn | Numerical Data'!$H$17:$AO$17</c:f>
              <c:numCache>
                <c:formatCode>0</c:formatCode>
                <c:ptCount val="34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1363.2348061869016</c:v>
                </c:pt>
                <c:pt idx="30">
                  <c:v>1347.2027898796412</c:v>
                </c:pt>
                <c:pt idx="31">
                  <c:v>1361.0898434635815</c:v>
                </c:pt>
                <c:pt idx="32">
                  <c:v>1354.2007303406649</c:v>
                </c:pt>
                <c:pt idx="33">
                  <c:v>1402.6496416686878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C-4379-9259-2C612040AF38}"/>
            </c:ext>
          </c:extLst>
        </c:ser>
        <c:ser>
          <c:idx val="0"/>
          <c:order val="1"/>
          <c:tx>
            <c:strRef>
              <c:f>'Talnagögn | Numerical Data'!$D$14</c:f>
              <c:strCache>
                <c:ptCount val="1"/>
                <c:pt idx="0">
                  <c:v>Fiskiskip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Data'!$H$14:$AV$14</c15:sqref>
                  </c15:fullRef>
                </c:ext>
              </c:extLst>
              <c:f>'Talnagögn | Numerical Data'!$H$14:$AO$14</c:f>
              <c:numCache>
                <c:formatCode>0</c:formatCode>
                <c:ptCount val="34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569.41865140399079</c:v>
                </c:pt>
                <c:pt idx="32">
                  <c:v>481.51547449283527</c:v>
                </c:pt>
                <c:pt idx="33">
                  <c:v>484.54957298019235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C-4379-9259-2C612040AF38}"/>
            </c:ext>
          </c:extLst>
        </c:ser>
        <c:ser>
          <c:idx val="1"/>
          <c:order val="2"/>
          <c:tx>
            <c:strRef>
              <c:f>'Talnagögn | Numerical Data'!$D$15</c:f>
              <c:strCache>
                <c:ptCount val="1"/>
                <c:pt idx="0">
                  <c:v>Vegasamgöngur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Data'!$H$15:$AV$15</c15:sqref>
                  </c15:fullRef>
                </c:ext>
              </c:extLst>
              <c:f>'Talnagögn | Numerical Data'!$H$15:$AO$15</c:f>
              <c:numCache>
                <c:formatCode>0</c:formatCode>
                <c:ptCount val="34"/>
                <c:pt idx="0">
                  <c:v>530.6875025223419</c:v>
                </c:pt>
                <c:pt idx="1">
                  <c:v>549.15876425011709</c:v>
                </c:pt>
                <c:pt idx="2">
                  <c:v>563.61369233292567</c:v>
                </c:pt>
                <c:pt idx="3">
                  <c:v>560.42686948518008</c:v>
                </c:pt>
                <c:pt idx="4">
                  <c:v>568.38582720172917</c:v>
                </c:pt>
                <c:pt idx="5">
                  <c:v>558.148206043963</c:v>
                </c:pt>
                <c:pt idx="6">
                  <c:v>538.7716287288938</c:v>
                </c:pt>
                <c:pt idx="7">
                  <c:v>570.03307543849473</c:v>
                </c:pt>
                <c:pt idx="8">
                  <c:v>578.61285730233681</c:v>
                </c:pt>
                <c:pt idx="9">
                  <c:v>604.17883527958486</c:v>
                </c:pt>
                <c:pt idx="10">
                  <c:v>615.72240171712576</c:v>
                </c:pt>
                <c:pt idx="11">
                  <c:v>622.27473347955288</c:v>
                </c:pt>
                <c:pt idx="12">
                  <c:v>631.11207564596589</c:v>
                </c:pt>
                <c:pt idx="13">
                  <c:v>709.88859870493513</c:v>
                </c:pt>
                <c:pt idx="14">
                  <c:v>746.62253694691617</c:v>
                </c:pt>
                <c:pt idx="15">
                  <c:v>774.95747101277266</c:v>
                </c:pt>
                <c:pt idx="16">
                  <c:v>883.41839261624648</c:v>
                </c:pt>
                <c:pt idx="17">
                  <c:v>914.92890097852603</c:v>
                </c:pt>
                <c:pt idx="18">
                  <c:v>861.19918356733797</c:v>
                </c:pt>
                <c:pt idx="19">
                  <c:v>861.99735794171988</c:v>
                </c:pt>
                <c:pt idx="20">
                  <c:v>814.47490155229229</c:v>
                </c:pt>
                <c:pt idx="21">
                  <c:v>796.08775836848304</c:v>
                </c:pt>
                <c:pt idx="22">
                  <c:v>790.58048843189806</c:v>
                </c:pt>
                <c:pt idx="23">
                  <c:v>805.05443779585062</c:v>
                </c:pt>
                <c:pt idx="24">
                  <c:v>804.17166727771121</c:v>
                </c:pt>
                <c:pt idx="25">
                  <c:v>826.7581564348211</c:v>
                </c:pt>
                <c:pt idx="26">
                  <c:v>901.86470885099754</c:v>
                </c:pt>
                <c:pt idx="27">
                  <c:v>951.50372351364103</c:v>
                </c:pt>
                <c:pt idx="28">
                  <c:v>977.00579166079274</c:v>
                </c:pt>
                <c:pt idx="29">
                  <c:v>956.64786180754822</c:v>
                </c:pt>
                <c:pt idx="30">
                  <c:v>830.53285744339826</c:v>
                </c:pt>
                <c:pt idx="31">
                  <c:v>859.5260140553471</c:v>
                </c:pt>
                <c:pt idx="32">
                  <c:v>925.53110026533784</c:v>
                </c:pt>
                <c:pt idx="33">
                  <c:v>920.79432047634907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C-4379-9259-2C612040AF38}"/>
            </c:ext>
          </c:extLst>
        </c:ser>
        <c:ser>
          <c:idx val="5"/>
          <c:order val="3"/>
          <c:tx>
            <c:strRef>
              <c:f>'Talnagögn | Numerical Data'!$D$19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Data'!$H$19:$AV$19</c15:sqref>
                  </c15:fullRef>
                </c:ext>
              </c:extLst>
              <c:f>'Talnagögn | Numerical Data'!$H$19:$AO$19</c:f>
              <c:numCache>
                <c:formatCode>0</c:formatCode>
                <c:ptCount val="34"/>
                <c:pt idx="0">
                  <c:v>675.94908768375478</c:v>
                </c:pt>
                <c:pt idx="1">
                  <c:v>659.55364023002051</c:v>
                </c:pt>
                <c:pt idx="2">
                  <c:v>642.83482134737051</c:v>
                </c:pt>
                <c:pt idx="3">
                  <c:v>643.95967499155302</c:v>
                </c:pt>
                <c:pt idx="4">
                  <c:v>648.85440928937294</c:v>
                </c:pt>
                <c:pt idx="5">
                  <c:v>629.18752134430133</c:v>
                </c:pt>
                <c:pt idx="6">
                  <c:v>641.37405453316217</c:v>
                </c:pt>
                <c:pt idx="7">
                  <c:v>633.39698629258396</c:v>
                </c:pt>
                <c:pt idx="8">
                  <c:v>646.19485103936051</c:v>
                </c:pt>
                <c:pt idx="9">
                  <c:v>643.83713580707081</c:v>
                </c:pt>
                <c:pt idx="10">
                  <c:v>626.45445273314692</c:v>
                </c:pt>
                <c:pt idx="11">
                  <c:v>628.00522407224116</c:v>
                </c:pt>
                <c:pt idx="12">
                  <c:v>610.38817020589818</c:v>
                </c:pt>
                <c:pt idx="13">
                  <c:v>602.24448114116944</c:v>
                </c:pt>
                <c:pt idx="14">
                  <c:v>594.79132374829101</c:v>
                </c:pt>
                <c:pt idx="15">
                  <c:v>596.85981550894428</c:v>
                </c:pt>
                <c:pt idx="16">
                  <c:v>623.90469093660488</c:v>
                </c:pt>
                <c:pt idx="17">
                  <c:v>640.55199733106656</c:v>
                </c:pt>
                <c:pt idx="18">
                  <c:v>656.17536650820671</c:v>
                </c:pt>
                <c:pt idx="19">
                  <c:v>644.87020767608908</c:v>
                </c:pt>
                <c:pt idx="20">
                  <c:v>633.55642453758139</c:v>
                </c:pt>
                <c:pt idx="21">
                  <c:v>630.74495966941947</c:v>
                </c:pt>
                <c:pt idx="22">
                  <c:v>622.89420640662797</c:v>
                </c:pt>
                <c:pt idx="23">
                  <c:v>613.08864978364238</c:v>
                </c:pt>
                <c:pt idx="24">
                  <c:v>653.85144959846127</c:v>
                </c:pt>
                <c:pt idx="25">
                  <c:v>644.43474378086751</c:v>
                </c:pt>
                <c:pt idx="26">
                  <c:v>643.01119834845065</c:v>
                </c:pt>
                <c:pt idx="27">
                  <c:v>644.48627704810951</c:v>
                </c:pt>
                <c:pt idx="28">
                  <c:v>621.42952362853339</c:v>
                </c:pt>
                <c:pt idx="29">
                  <c:v>605.22420471066539</c:v>
                </c:pt>
                <c:pt idx="30">
                  <c:v>602.79362788269862</c:v>
                </c:pt>
                <c:pt idx="31">
                  <c:v>605.61397114701299</c:v>
                </c:pt>
                <c:pt idx="32">
                  <c:v>591.10171100696436</c:v>
                </c:pt>
                <c:pt idx="33">
                  <c:v>565.23858042692223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9C-4379-9259-2C612040AF38}"/>
            </c:ext>
          </c:extLst>
        </c:ser>
        <c:ser>
          <c:idx val="4"/>
          <c:order val="4"/>
          <c:tx>
            <c:strRef>
              <c:f>'Talnagögn | Numerical Data'!$D$18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Data'!$H$18:$AV$18</c15:sqref>
                  </c15:fullRef>
                </c:ext>
              </c:extLst>
              <c:f>'Talnagögn | Numerical Data'!$H$18:$AO$18</c:f>
              <c:numCache>
                <c:formatCode>0</c:formatCode>
                <c:ptCount val="34"/>
                <c:pt idx="0">
                  <c:v>210.55472170666667</c:v>
                </c:pt>
                <c:pt idx="1">
                  <c:v>176.80528261706667</c:v>
                </c:pt>
                <c:pt idx="2">
                  <c:v>188.28332888506674</c:v>
                </c:pt>
                <c:pt idx="3">
                  <c:v>238.53559058533341</c:v>
                </c:pt>
                <c:pt idx="4">
                  <c:v>232.49217533253341</c:v>
                </c:pt>
                <c:pt idx="5">
                  <c:v>245.96401927226668</c:v>
                </c:pt>
                <c:pt idx="6">
                  <c:v>235.22782835253329</c:v>
                </c:pt>
                <c:pt idx="7">
                  <c:v>257.17700316373327</c:v>
                </c:pt>
                <c:pt idx="8">
                  <c:v>198.58720348559996</c:v>
                </c:pt>
                <c:pt idx="9">
                  <c:v>257.83106455839993</c:v>
                </c:pt>
                <c:pt idx="10">
                  <c:v>365.65036656475542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402.47385277209042</c:v>
                </c:pt>
                <c:pt idx="14">
                  <c:v>401.96736076842336</c:v>
                </c:pt>
                <c:pt idx="15">
                  <c:v>379.94289400639997</c:v>
                </c:pt>
                <c:pt idx="16">
                  <c:v>381.71962690880014</c:v>
                </c:pt>
                <c:pt idx="17">
                  <c:v>401.35289110400004</c:v>
                </c:pt>
                <c:pt idx="18">
                  <c:v>351.97302632799983</c:v>
                </c:pt>
                <c:pt idx="19">
                  <c:v>353.35887106239988</c:v>
                </c:pt>
                <c:pt idx="20">
                  <c:v>372.5620256512002</c:v>
                </c:pt>
                <c:pt idx="21">
                  <c:v>380.41566972484725</c:v>
                </c:pt>
                <c:pt idx="22">
                  <c:v>413.43718523066923</c:v>
                </c:pt>
                <c:pt idx="23">
                  <c:v>409.50779191578886</c:v>
                </c:pt>
                <c:pt idx="24">
                  <c:v>372.27909117182412</c:v>
                </c:pt>
                <c:pt idx="25">
                  <c:v>404.56447331306254</c:v>
                </c:pt>
                <c:pt idx="26">
                  <c:v>409.12563724381266</c:v>
                </c:pt>
                <c:pt idx="27">
                  <c:v>431.82186025965416</c:v>
                </c:pt>
                <c:pt idx="28">
                  <c:v>455.77922710046619</c:v>
                </c:pt>
                <c:pt idx="29">
                  <c:v>432.40627007368812</c:v>
                </c:pt>
                <c:pt idx="30">
                  <c:v>418.71234892799316</c:v>
                </c:pt>
                <c:pt idx="31">
                  <c:v>476.02459170932525</c:v>
                </c:pt>
                <c:pt idx="32">
                  <c:v>517.72039053568778</c:v>
                </c:pt>
                <c:pt idx="33">
                  <c:v>408.20430474231648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9C-4379-9259-2C612040AF38}"/>
            </c:ext>
          </c:extLst>
        </c:ser>
        <c:ser>
          <c:idx val="2"/>
          <c:order val="5"/>
          <c:tx>
            <c:strRef>
              <c:f>'Talnagögn | Numerical Data'!$D$16</c:f>
              <c:strCache>
                <c:ptCount val="1"/>
                <c:pt idx="0">
                  <c:v>Jarðvarmavirkjanir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Data'!$H$16:$AV$16</c15:sqref>
                  </c15:fullRef>
                </c:ext>
              </c:extLst>
              <c:f>'Talnagögn | Numerical Data'!$H$16:$AO$16</c:f>
              <c:numCache>
                <c:formatCode>0</c:formatCode>
                <c:ptCount val="34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>
                  <c:v>176.69460000000001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9C-4379-9259-2C612040AF38}"/>
            </c:ext>
          </c:extLst>
        </c:ser>
        <c:ser>
          <c:idx val="6"/>
          <c:order val="6"/>
          <c:tx>
            <c:strRef>
              <c:f>'Talnagögn | Numerical Data'!$D$20</c:f>
              <c:strCache>
                <c:ptCount val="1"/>
                <c:pt idx="0">
                  <c:v>Úrgangur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Data'!$H$20:$AV$20</c15:sqref>
                  </c15:fullRef>
                </c:ext>
              </c:extLst>
              <c:f>'Talnagögn | Numerical Data'!$H$20:$AO$20</c:f>
              <c:numCache>
                <c:formatCode>0</c:formatCode>
                <c:ptCount val="34"/>
                <c:pt idx="0">
                  <c:v>208.86543388980257</c:v>
                </c:pt>
                <c:pt idx="1">
                  <c:v>213.41616032951399</c:v>
                </c:pt>
                <c:pt idx="2">
                  <c:v>226.78775805930383</c:v>
                </c:pt>
                <c:pt idx="3">
                  <c:v>237.7327253056668</c:v>
                </c:pt>
                <c:pt idx="4">
                  <c:v>246.3649651671289</c:v>
                </c:pt>
                <c:pt idx="5">
                  <c:v>256.89671479235574</c:v>
                </c:pt>
                <c:pt idx="6">
                  <c:v>266.38900035341135</c:v>
                </c:pt>
                <c:pt idx="7">
                  <c:v>273.79124109461782</c:v>
                </c:pt>
                <c:pt idx="8">
                  <c:v>276.70266474806351</c:v>
                </c:pt>
                <c:pt idx="9">
                  <c:v>284.60270191127057</c:v>
                </c:pt>
                <c:pt idx="10">
                  <c:v>294.12159798670643</c:v>
                </c:pt>
                <c:pt idx="11">
                  <c:v>303.57161603031494</c:v>
                </c:pt>
                <c:pt idx="12">
                  <c:v>308.44625342390196</c:v>
                </c:pt>
                <c:pt idx="13">
                  <c:v>309.92919118757391</c:v>
                </c:pt>
                <c:pt idx="14">
                  <c:v>319.41760759616034</c:v>
                </c:pt>
                <c:pt idx="15">
                  <c:v>312.32873667492953</c:v>
                </c:pt>
                <c:pt idx="16">
                  <c:v>335.53304135820196</c:v>
                </c:pt>
                <c:pt idx="17">
                  <c:v>339.10305914403597</c:v>
                </c:pt>
                <c:pt idx="18">
                  <c:v>321.6270298608535</c:v>
                </c:pt>
                <c:pt idx="19">
                  <c:v>311.77007726971436</c:v>
                </c:pt>
                <c:pt idx="20">
                  <c:v>308.25597965028646</c:v>
                </c:pt>
                <c:pt idx="21">
                  <c:v>288.84479993931751</c:v>
                </c:pt>
                <c:pt idx="22">
                  <c:v>268.40938332017515</c:v>
                </c:pt>
                <c:pt idx="23">
                  <c:v>267.7715942918208</c:v>
                </c:pt>
                <c:pt idx="24">
                  <c:v>267.4030362587236</c:v>
                </c:pt>
                <c:pt idx="25">
                  <c:v>265.98677841049454</c:v>
                </c:pt>
                <c:pt idx="26">
                  <c:v>262.17485835318359</c:v>
                </c:pt>
                <c:pt idx="27">
                  <c:v>259.3943788394256</c:v>
                </c:pt>
                <c:pt idx="28">
                  <c:v>257.99378887546436</c:v>
                </c:pt>
                <c:pt idx="29">
                  <c:v>233.71083193742567</c:v>
                </c:pt>
                <c:pt idx="30">
                  <c:v>260.35600307991979</c:v>
                </c:pt>
                <c:pt idx="31">
                  <c:v>257.68679152971572</c:v>
                </c:pt>
                <c:pt idx="32">
                  <c:v>247.38837392697201</c:v>
                </c:pt>
                <c:pt idx="33">
                  <c:v>234.073911665163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9C-4379-9259-2C612040AF38}"/>
            </c:ext>
          </c:extLst>
        </c:ser>
        <c:ser>
          <c:idx val="7"/>
          <c:order val="7"/>
          <c:tx>
            <c:strRef>
              <c:f>'Talnagögn | Numerical Data'!$D$21</c:f>
              <c:strCache>
                <c:ptCount val="1"/>
                <c:pt idx="0">
                  <c:v>Önnur losun</c:v>
                </c:pt>
              </c:strCache>
            </c:strRef>
          </c:tx>
          <c:spPr>
            <a:solidFill>
              <a:schemeClr val="accent1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Data'!$H$21:$AV$21</c15:sqref>
                  </c15:fullRef>
                </c:ext>
              </c:extLst>
              <c:f>'Talnagögn | Numerical Data'!$H$21:$AO$21</c:f>
              <c:numCache>
                <c:formatCode>0</c:formatCode>
                <c:ptCount val="34"/>
                <c:pt idx="0">
                  <c:v>595.9207178401648</c:v>
                </c:pt>
                <c:pt idx="1">
                  <c:v>500.3928292619089</c:v>
                </c:pt>
                <c:pt idx="2">
                  <c:v>545.35980941692424</c:v>
                </c:pt>
                <c:pt idx="3">
                  <c:v>574.62488491052136</c:v>
                </c:pt>
                <c:pt idx="4">
                  <c:v>545.6019607885778</c:v>
                </c:pt>
                <c:pt idx="5">
                  <c:v>586.05639036025423</c:v>
                </c:pt>
                <c:pt idx="6">
                  <c:v>658.82758155898864</c:v>
                </c:pt>
                <c:pt idx="7">
                  <c:v>698.95776724401367</c:v>
                </c:pt>
                <c:pt idx="8">
                  <c:v>694.53472885910878</c:v>
                </c:pt>
                <c:pt idx="9">
                  <c:v>733.1228970075822</c:v>
                </c:pt>
                <c:pt idx="10">
                  <c:v>662.03766728394021</c:v>
                </c:pt>
                <c:pt idx="11">
                  <c:v>696.51780728964604</c:v>
                </c:pt>
                <c:pt idx="12">
                  <c:v>667.54225723950367</c:v>
                </c:pt>
                <c:pt idx="13">
                  <c:v>615.4269260691517</c:v>
                </c:pt>
                <c:pt idx="14">
                  <c:v>694.78967040343923</c:v>
                </c:pt>
                <c:pt idx="15">
                  <c:v>647.46571198294805</c:v>
                </c:pt>
                <c:pt idx="16">
                  <c:v>675.69994219588625</c:v>
                </c:pt>
                <c:pt idx="17">
                  <c:v>675.15204010271464</c:v>
                </c:pt>
                <c:pt idx="18">
                  <c:v>619.38864107544123</c:v>
                </c:pt>
                <c:pt idx="19">
                  <c:v>458.99286251975718</c:v>
                </c:pt>
                <c:pt idx="20">
                  <c:v>421.94394461049978</c:v>
                </c:pt>
                <c:pt idx="21">
                  <c:v>432.4454521284888</c:v>
                </c:pt>
                <c:pt idx="22">
                  <c:v>390.63366398065045</c:v>
                </c:pt>
                <c:pt idx="23">
                  <c:v>403.11411708408559</c:v>
                </c:pt>
                <c:pt idx="24">
                  <c:v>387.234171915562</c:v>
                </c:pt>
                <c:pt idx="25">
                  <c:v>406.47806010601744</c:v>
                </c:pt>
                <c:pt idx="26">
                  <c:v>440.66032610534421</c:v>
                </c:pt>
                <c:pt idx="27">
                  <c:v>415.5523644833047</c:v>
                </c:pt>
                <c:pt idx="28">
                  <c:v>424.75885177740929</c:v>
                </c:pt>
                <c:pt idx="29">
                  <c:v>419.1764970146487</c:v>
                </c:pt>
                <c:pt idx="30">
                  <c:v>356.48374952360155</c:v>
                </c:pt>
                <c:pt idx="31">
                  <c:v>330.03668512000877</c:v>
                </c:pt>
                <c:pt idx="32">
                  <c:v>367.38398322124613</c:v>
                </c:pt>
                <c:pt idx="33">
                  <c:v>329.2895244024412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9C-4379-9259-2C612040A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076083800"/>
        <c:axId val="2076083080"/>
      </c:barChart>
      <c:catAx>
        <c:axId val="2076083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080"/>
        <c:crosses val="autoZero"/>
        <c:auto val="1"/>
        <c:lblAlgn val="ctr"/>
        <c:lblOffset val="100"/>
        <c:noMultiLvlLbl val="0"/>
      </c:catAx>
      <c:valAx>
        <c:axId val="207608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á Íslandi án losunar frá landnotkun</a:t>
            </a:r>
          </a:p>
          <a:p>
            <a:pPr>
              <a:defRPr/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skipt eftir helstu uppsprettum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'Talnagögn | Numerical Data'!$D$17</c:f>
              <c:strCache>
                <c:ptCount val="1"/>
                <c:pt idx="0">
                  <c:v>Álframleiðsla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Data'!$H$17:$AV$17</c15:sqref>
                  </c15:fullRef>
                </c:ext>
              </c:extLst>
              <c:f>'Talnagögn | Numerical Data'!$H$17:$AO$17</c:f>
              <c:numCache>
                <c:formatCode>0</c:formatCode>
                <c:ptCount val="34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1363.2348061869016</c:v>
                </c:pt>
                <c:pt idx="30">
                  <c:v>1347.2027898796412</c:v>
                </c:pt>
                <c:pt idx="31">
                  <c:v>1361.0898434635815</c:v>
                </c:pt>
                <c:pt idx="32">
                  <c:v>1354.2007303406649</c:v>
                </c:pt>
                <c:pt idx="33">
                  <c:v>1402.6496416686878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93A-80BE-1A71E6DF88E9}"/>
            </c:ext>
          </c:extLst>
        </c:ser>
        <c:ser>
          <c:idx val="1"/>
          <c:order val="1"/>
          <c:tx>
            <c:strRef>
              <c:f>'Talnagögn | Numerical Data'!$D$15</c:f>
              <c:strCache>
                <c:ptCount val="1"/>
                <c:pt idx="0">
                  <c:v>Vegasamgöngur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Data'!$H$15:$AV$15</c15:sqref>
                  </c15:fullRef>
                </c:ext>
              </c:extLst>
              <c:f>'Talnagögn | Numerical Data'!$H$15:$AO$15</c:f>
              <c:numCache>
                <c:formatCode>0</c:formatCode>
                <c:ptCount val="34"/>
                <c:pt idx="0">
                  <c:v>530.6875025223419</c:v>
                </c:pt>
                <c:pt idx="1">
                  <c:v>549.15876425011709</c:v>
                </c:pt>
                <c:pt idx="2">
                  <c:v>563.61369233292567</c:v>
                </c:pt>
                <c:pt idx="3">
                  <c:v>560.42686948518008</c:v>
                </c:pt>
                <c:pt idx="4">
                  <c:v>568.38582720172917</c:v>
                </c:pt>
                <c:pt idx="5">
                  <c:v>558.148206043963</c:v>
                </c:pt>
                <c:pt idx="6">
                  <c:v>538.7716287288938</c:v>
                </c:pt>
                <c:pt idx="7">
                  <c:v>570.03307543849473</c:v>
                </c:pt>
                <c:pt idx="8">
                  <c:v>578.61285730233681</c:v>
                </c:pt>
                <c:pt idx="9">
                  <c:v>604.17883527958486</c:v>
                </c:pt>
                <c:pt idx="10">
                  <c:v>615.72240171712576</c:v>
                </c:pt>
                <c:pt idx="11">
                  <c:v>622.27473347955288</c:v>
                </c:pt>
                <c:pt idx="12">
                  <c:v>631.11207564596589</c:v>
                </c:pt>
                <c:pt idx="13">
                  <c:v>709.88859870493513</c:v>
                </c:pt>
                <c:pt idx="14">
                  <c:v>746.62253694691617</c:v>
                </c:pt>
                <c:pt idx="15">
                  <c:v>774.95747101277266</c:v>
                </c:pt>
                <c:pt idx="16">
                  <c:v>883.41839261624648</c:v>
                </c:pt>
                <c:pt idx="17">
                  <c:v>914.92890097852603</c:v>
                </c:pt>
                <c:pt idx="18">
                  <c:v>861.19918356733797</c:v>
                </c:pt>
                <c:pt idx="19">
                  <c:v>861.99735794171988</c:v>
                </c:pt>
                <c:pt idx="20">
                  <c:v>814.47490155229229</c:v>
                </c:pt>
                <c:pt idx="21">
                  <c:v>796.08775836848304</c:v>
                </c:pt>
                <c:pt idx="22">
                  <c:v>790.58048843189806</c:v>
                </c:pt>
                <c:pt idx="23">
                  <c:v>805.05443779585062</c:v>
                </c:pt>
                <c:pt idx="24">
                  <c:v>804.17166727771121</c:v>
                </c:pt>
                <c:pt idx="25">
                  <c:v>826.7581564348211</c:v>
                </c:pt>
                <c:pt idx="26">
                  <c:v>901.86470885099754</c:v>
                </c:pt>
                <c:pt idx="27">
                  <c:v>951.50372351364103</c:v>
                </c:pt>
                <c:pt idx="28">
                  <c:v>977.00579166079274</c:v>
                </c:pt>
                <c:pt idx="29">
                  <c:v>956.64786180754822</c:v>
                </c:pt>
                <c:pt idx="30">
                  <c:v>830.53285744339826</c:v>
                </c:pt>
                <c:pt idx="31">
                  <c:v>859.5260140553471</c:v>
                </c:pt>
                <c:pt idx="32">
                  <c:v>925.53110026533784</c:v>
                </c:pt>
                <c:pt idx="33">
                  <c:v>920.79432047634907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93A-80BE-1A71E6DF88E9}"/>
            </c:ext>
          </c:extLst>
        </c:ser>
        <c:ser>
          <c:idx val="5"/>
          <c:order val="2"/>
          <c:tx>
            <c:strRef>
              <c:f>'Talnagögn | Numerical Data'!$D$19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Data'!$H$19:$AV$19</c15:sqref>
                  </c15:fullRef>
                </c:ext>
              </c:extLst>
              <c:f>'Talnagögn | Numerical Data'!$H$19:$AO$19</c:f>
              <c:numCache>
                <c:formatCode>0</c:formatCode>
                <c:ptCount val="34"/>
                <c:pt idx="0">
                  <c:v>675.94908768375478</c:v>
                </c:pt>
                <c:pt idx="1">
                  <c:v>659.55364023002051</c:v>
                </c:pt>
                <c:pt idx="2">
                  <c:v>642.83482134737051</c:v>
                </c:pt>
                <c:pt idx="3">
                  <c:v>643.95967499155302</c:v>
                </c:pt>
                <c:pt idx="4">
                  <c:v>648.85440928937294</c:v>
                </c:pt>
                <c:pt idx="5">
                  <c:v>629.18752134430133</c:v>
                </c:pt>
                <c:pt idx="6">
                  <c:v>641.37405453316217</c:v>
                </c:pt>
                <c:pt idx="7">
                  <c:v>633.39698629258396</c:v>
                </c:pt>
                <c:pt idx="8">
                  <c:v>646.19485103936051</c:v>
                </c:pt>
                <c:pt idx="9">
                  <c:v>643.83713580707081</c:v>
                </c:pt>
                <c:pt idx="10">
                  <c:v>626.45445273314692</c:v>
                </c:pt>
                <c:pt idx="11">
                  <c:v>628.00522407224116</c:v>
                </c:pt>
                <c:pt idx="12">
                  <c:v>610.38817020589818</c:v>
                </c:pt>
                <c:pt idx="13">
                  <c:v>602.24448114116944</c:v>
                </c:pt>
                <c:pt idx="14">
                  <c:v>594.79132374829101</c:v>
                </c:pt>
                <c:pt idx="15">
                  <c:v>596.85981550894428</c:v>
                </c:pt>
                <c:pt idx="16">
                  <c:v>623.90469093660488</c:v>
                </c:pt>
                <c:pt idx="17">
                  <c:v>640.55199733106656</c:v>
                </c:pt>
                <c:pt idx="18">
                  <c:v>656.17536650820671</c:v>
                </c:pt>
                <c:pt idx="19">
                  <c:v>644.87020767608908</c:v>
                </c:pt>
                <c:pt idx="20">
                  <c:v>633.55642453758139</c:v>
                </c:pt>
                <c:pt idx="21">
                  <c:v>630.74495966941947</c:v>
                </c:pt>
                <c:pt idx="22">
                  <c:v>622.89420640662797</c:v>
                </c:pt>
                <c:pt idx="23">
                  <c:v>613.08864978364238</c:v>
                </c:pt>
                <c:pt idx="24">
                  <c:v>653.85144959846127</c:v>
                </c:pt>
                <c:pt idx="25">
                  <c:v>644.43474378086751</c:v>
                </c:pt>
                <c:pt idx="26">
                  <c:v>643.01119834845065</c:v>
                </c:pt>
                <c:pt idx="27">
                  <c:v>644.48627704810951</c:v>
                </c:pt>
                <c:pt idx="28">
                  <c:v>621.42952362853339</c:v>
                </c:pt>
                <c:pt idx="29">
                  <c:v>605.22420471066539</c:v>
                </c:pt>
                <c:pt idx="30">
                  <c:v>602.79362788269862</c:v>
                </c:pt>
                <c:pt idx="31">
                  <c:v>605.61397114701299</c:v>
                </c:pt>
                <c:pt idx="32">
                  <c:v>591.10171100696436</c:v>
                </c:pt>
                <c:pt idx="33">
                  <c:v>565.23858042692223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93A-80BE-1A71E6DF88E9}"/>
            </c:ext>
          </c:extLst>
        </c:ser>
        <c:ser>
          <c:idx val="0"/>
          <c:order val="3"/>
          <c:tx>
            <c:strRef>
              <c:f>'Talnagögn | Numerical Data'!$D$14</c:f>
              <c:strCache>
                <c:ptCount val="1"/>
                <c:pt idx="0">
                  <c:v>Fiskiskip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Data'!$H$14:$AV$14</c15:sqref>
                  </c15:fullRef>
                </c:ext>
              </c:extLst>
              <c:f>'Talnagögn | Numerical Data'!$H$14:$AO$14</c:f>
              <c:numCache>
                <c:formatCode>0</c:formatCode>
                <c:ptCount val="34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569.41865140399079</c:v>
                </c:pt>
                <c:pt idx="32">
                  <c:v>481.51547449283527</c:v>
                </c:pt>
                <c:pt idx="33">
                  <c:v>484.54957298019235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93A-80BE-1A71E6DF88E9}"/>
            </c:ext>
          </c:extLst>
        </c:ser>
        <c:ser>
          <c:idx val="4"/>
          <c:order val="4"/>
          <c:tx>
            <c:strRef>
              <c:f>'Talnagögn | Numerical Data'!$D$18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Data'!$H$18:$AV$18</c15:sqref>
                  </c15:fullRef>
                </c:ext>
              </c:extLst>
              <c:f>'Talnagögn | Numerical Data'!$H$18:$AO$18</c:f>
              <c:numCache>
                <c:formatCode>0</c:formatCode>
                <c:ptCount val="34"/>
                <c:pt idx="0">
                  <c:v>210.55472170666667</c:v>
                </c:pt>
                <c:pt idx="1">
                  <c:v>176.80528261706667</c:v>
                </c:pt>
                <c:pt idx="2">
                  <c:v>188.28332888506674</c:v>
                </c:pt>
                <c:pt idx="3">
                  <c:v>238.53559058533341</c:v>
                </c:pt>
                <c:pt idx="4">
                  <c:v>232.49217533253341</c:v>
                </c:pt>
                <c:pt idx="5">
                  <c:v>245.96401927226668</c:v>
                </c:pt>
                <c:pt idx="6">
                  <c:v>235.22782835253329</c:v>
                </c:pt>
                <c:pt idx="7">
                  <c:v>257.17700316373327</c:v>
                </c:pt>
                <c:pt idx="8">
                  <c:v>198.58720348559996</c:v>
                </c:pt>
                <c:pt idx="9">
                  <c:v>257.83106455839993</c:v>
                </c:pt>
                <c:pt idx="10">
                  <c:v>365.65036656475542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402.47385277209042</c:v>
                </c:pt>
                <c:pt idx="14">
                  <c:v>401.96736076842336</c:v>
                </c:pt>
                <c:pt idx="15">
                  <c:v>379.94289400639997</c:v>
                </c:pt>
                <c:pt idx="16">
                  <c:v>381.71962690880014</c:v>
                </c:pt>
                <c:pt idx="17">
                  <c:v>401.35289110400004</c:v>
                </c:pt>
                <c:pt idx="18">
                  <c:v>351.97302632799983</c:v>
                </c:pt>
                <c:pt idx="19">
                  <c:v>353.35887106239988</c:v>
                </c:pt>
                <c:pt idx="20">
                  <c:v>372.5620256512002</c:v>
                </c:pt>
                <c:pt idx="21">
                  <c:v>380.41566972484725</c:v>
                </c:pt>
                <c:pt idx="22">
                  <c:v>413.43718523066923</c:v>
                </c:pt>
                <c:pt idx="23">
                  <c:v>409.50779191578886</c:v>
                </c:pt>
                <c:pt idx="24">
                  <c:v>372.27909117182412</c:v>
                </c:pt>
                <c:pt idx="25">
                  <c:v>404.56447331306254</c:v>
                </c:pt>
                <c:pt idx="26">
                  <c:v>409.12563724381266</c:v>
                </c:pt>
                <c:pt idx="27">
                  <c:v>431.82186025965416</c:v>
                </c:pt>
                <c:pt idx="28">
                  <c:v>455.77922710046619</c:v>
                </c:pt>
                <c:pt idx="29">
                  <c:v>432.40627007368812</c:v>
                </c:pt>
                <c:pt idx="30">
                  <c:v>418.71234892799316</c:v>
                </c:pt>
                <c:pt idx="31">
                  <c:v>476.02459170932525</c:v>
                </c:pt>
                <c:pt idx="32">
                  <c:v>517.72039053568778</c:v>
                </c:pt>
                <c:pt idx="33">
                  <c:v>408.20430474231648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93A-80BE-1A71E6DF88E9}"/>
            </c:ext>
          </c:extLst>
        </c:ser>
        <c:ser>
          <c:idx val="7"/>
          <c:order val="5"/>
          <c:tx>
            <c:strRef>
              <c:f>'Talnagögn | Numerical Data'!$D$21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Data'!$H$21:$AV$21</c15:sqref>
                  </c15:fullRef>
                </c:ext>
              </c:extLst>
              <c:f>'Talnagögn | Numerical Data'!$H$21:$AO$21</c:f>
              <c:numCache>
                <c:formatCode>0</c:formatCode>
                <c:ptCount val="34"/>
                <c:pt idx="0">
                  <c:v>595.9207178401648</c:v>
                </c:pt>
                <c:pt idx="1">
                  <c:v>500.3928292619089</c:v>
                </c:pt>
                <c:pt idx="2">
                  <c:v>545.35980941692424</c:v>
                </c:pt>
                <c:pt idx="3">
                  <c:v>574.62488491052136</c:v>
                </c:pt>
                <c:pt idx="4">
                  <c:v>545.6019607885778</c:v>
                </c:pt>
                <c:pt idx="5">
                  <c:v>586.05639036025423</c:v>
                </c:pt>
                <c:pt idx="6">
                  <c:v>658.82758155898864</c:v>
                </c:pt>
                <c:pt idx="7">
                  <c:v>698.95776724401367</c:v>
                </c:pt>
                <c:pt idx="8">
                  <c:v>694.53472885910878</c:v>
                </c:pt>
                <c:pt idx="9">
                  <c:v>733.1228970075822</c:v>
                </c:pt>
                <c:pt idx="10">
                  <c:v>662.03766728394021</c:v>
                </c:pt>
                <c:pt idx="11">
                  <c:v>696.51780728964604</c:v>
                </c:pt>
                <c:pt idx="12">
                  <c:v>667.54225723950367</c:v>
                </c:pt>
                <c:pt idx="13">
                  <c:v>615.4269260691517</c:v>
                </c:pt>
                <c:pt idx="14">
                  <c:v>694.78967040343923</c:v>
                </c:pt>
                <c:pt idx="15">
                  <c:v>647.46571198294805</c:v>
                </c:pt>
                <c:pt idx="16">
                  <c:v>675.69994219588625</c:v>
                </c:pt>
                <c:pt idx="17">
                  <c:v>675.15204010271464</c:v>
                </c:pt>
                <c:pt idx="18">
                  <c:v>619.38864107544123</c:v>
                </c:pt>
                <c:pt idx="19">
                  <c:v>458.99286251975718</c:v>
                </c:pt>
                <c:pt idx="20">
                  <c:v>421.94394461049978</c:v>
                </c:pt>
                <c:pt idx="21">
                  <c:v>432.4454521284888</c:v>
                </c:pt>
                <c:pt idx="22">
                  <c:v>390.63366398065045</c:v>
                </c:pt>
                <c:pt idx="23">
                  <c:v>403.11411708408559</c:v>
                </c:pt>
                <c:pt idx="24">
                  <c:v>387.234171915562</c:v>
                </c:pt>
                <c:pt idx="25">
                  <c:v>406.47806010601744</c:v>
                </c:pt>
                <c:pt idx="26">
                  <c:v>440.66032610534421</c:v>
                </c:pt>
                <c:pt idx="27">
                  <c:v>415.5523644833047</c:v>
                </c:pt>
                <c:pt idx="28">
                  <c:v>424.75885177740929</c:v>
                </c:pt>
                <c:pt idx="29">
                  <c:v>419.1764970146487</c:v>
                </c:pt>
                <c:pt idx="30">
                  <c:v>356.48374952360155</c:v>
                </c:pt>
                <c:pt idx="31">
                  <c:v>330.03668512000877</c:v>
                </c:pt>
                <c:pt idx="32">
                  <c:v>367.38398322124613</c:v>
                </c:pt>
                <c:pt idx="33">
                  <c:v>329.2895244024412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D0F-493A-80BE-1A71E6DF88E9}"/>
            </c:ext>
          </c:extLst>
        </c:ser>
        <c:ser>
          <c:idx val="6"/>
          <c:order val="6"/>
          <c:tx>
            <c:strRef>
              <c:f>'Talnagögn | Numerical Data'!$D$20</c:f>
              <c:strCache>
                <c:ptCount val="1"/>
                <c:pt idx="0">
                  <c:v>Úrgangur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Data'!$H$20:$AV$20</c15:sqref>
                  </c15:fullRef>
                </c:ext>
              </c:extLst>
              <c:f>'Talnagögn | Numerical Data'!$H$20:$AO$20</c:f>
              <c:numCache>
                <c:formatCode>0</c:formatCode>
                <c:ptCount val="34"/>
                <c:pt idx="0">
                  <c:v>208.86543388980257</c:v>
                </c:pt>
                <c:pt idx="1">
                  <c:v>213.41616032951399</c:v>
                </c:pt>
                <c:pt idx="2">
                  <c:v>226.78775805930383</c:v>
                </c:pt>
                <c:pt idx="3">
                  <c:v>237.7327253056668</c:v>
                </c:pt>
                <c:pt idx="4">
                  <c:v>246.3649651671289</c:v>
                </c:pt>
                <c:pt idx="5">
                  <c:v>256.89671479235574</c:v>
                </c:pt>
                <c:pt idx="6">
                  <c:v>266.38900035341135</c:v>
                </c:pt>
                <c:pt idx="7">
                  <c:v>273.79124109461782</c:v>
                </c:pt>
                <c:pt idx="8">
                  <c:v>276.70266474806351</c:v>
                </c:pt>
                <c:pt idx="9">
                  <c:v>284.60270191127057</c:v>
                </c:pt>
                <c:pt idx="10">
                  <c:v>294.12159798670643</c:v>
                </c:pt>
                <c:pt idx="11">
                  <c:v>303.57161603031494</c:v>
                </c:pt>
                <c:pt idx="12">
                  <c:v>308.44625342390196</c:v>
                </c:pt>
                <c:pt idx="13">
                  <c:v>309.92919118757391</c:v>
                </c:pt>
                <c:pt idx="14">
                  <c:v>319.41760759616034</c:v>
                </c:pt>
                <c:pt idx="15">
                  <c:v>312.32873667492953</c:v>
                </c:pt>
                <c:pt idx="16">
                  <c:v>335.53304135820196</c:v>
                </c:pt>
                <c:pt idx="17">
                  <c:v>339.10305914403597</c:v>
                </c:pt>
                <c:pt idx="18">
                  <c:v>321.6270298608535</c:v>
                </c:pt>
                <c:pt idx="19">
                  <c:v>311.77007726971436</c:v>
                </c:pt>
                <c:pt idx="20">
                  <c:v>308.25597965028646</c:v>
                </c:pt>
                <c:pt idx="21">
                  <c:v>288.84479993931751</c:v>
                </c:pt>
                <c:pt idx="22">
                  <c:v>268.40938332017515</c:v>
                </c:pt>
                <c:pt idx="23">
                  <c:v>267.7715942918208</c:v>
                </c:pt>
                <c:pt idx="24">
                  <c:v>267.4030362587236</c:v>
                </c:pt>
                <c:pt idx="25">
                  <c:v>265.98677841049454</c:v>
                </c:pt>
                <c:pt idx="26">
                  <c:v>262.17485835318359</c:v>
                </c:pt>
                <c:pt idx="27">
                  <c:v>259.3943788394256</c:v>
                </c:pt>
                <c:pt idx="28">
                  <c:v>257.99378887546436</c:v>
                </c:pt>
                <c:pt idx="29">
                  <c:v>233.71083193742567</c:v>
                </c:pt>
                <c:pt idx="30">
                  <c:v>260.35600307991979</c:v>
                </c:pt>
                <c:pt idx="31">
                  <c:v>257.68679152971572</c:v>
                </c:pt>
                <c:pt idx="32">
                  <c:v>247.38837392697201</c:v>
                </c:pt>
                <c:pt idx="33">
                  <c:v>234.073911665163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D0F-493A-80BE-1A71E6DF88E9}"/>
            </c:ext>
          </c:extLst>
        </c:ser>
        <c:ser>
          <c:idx val="2"/>
          <c:order val="7"/>
          <c:tx>
            <c:strRef>
              <c:f>'Talnagögn | Numerical Data'!$D$16</c:f>
              <c:strCache>
                <c:ptCount val="1"/>
                <c:pt idx="0">
                  <c:v>Jarðvarmavirkjanir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Data'!$H$16:$AV$16</c15:sqref>
                  </c15:fullRef>
                </c:ext>
              </c:extLst>
              <c:f>'Talnagögn | Numerical Data'!$H$16:$AO$16</c:f>
              <c:numCache>
                <c:formatCode>0</c:formatCode>
                <c:ptCount val="34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>
                  <c:v>176.69460000000001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0F-493A-80BE-1A71E6DF8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6083800"/>
        <c:axId val="2076083080"/>
      </c:lineChart>
      <c:catAx>
        <c:axId val="2076083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080"/>
        <c:crosses val="autoZero"/>
        <c:auto val="1"/>
        <c:lblAlgn val="ctr"/>
        <c:lblOffset val="100"/>
        <c:noMultiLvlLbl val="0"/>
      </c:catAx>
      <c:valAx>
        <c:axId val="207608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Greenhouse Gas Emissions in Iceland (Excl. Emissions from LULUCF)</a:t>
            </a:r>
          </a:p>
          <a:p>
            <a:pPr>
              <a:defRPr/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by Main Sources</a:t>
            </a:r>
          </a:p>
        </c:rich>
      </c:tx>
      <c:layout>
        <c:manualLayout>
          <c:xMode val="edge"/>
          <c:yMode val="edge"/>
          <c:x val="0.11951643605431246"/>
          <c:y val="2.2692257696494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Data'!$E$17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Data'!$H$17:$AV$17</c15:sqref>
                  </c15:fullRef>
                </c:ext>
              </c:extLst>
              <c:f>'Talnagögn | Numerical Data'!$H$17:$AO$17</c:f>
              <c:numCache>
                <c:formatCode>0</c:formatCode>
                <c:ptCount val="34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1363.2348061869016</c:v>
                </c:pt>
                <c:pt idx="30">
                  <c:v>1347.2027898796412</c:v>
                </c:pt>
                <c:pt idx="31">
                  <c:v>1361.0898434635815</c:v>
                </c:pt>
                <c:pt idx="32">
                  <c:v>1354.2007303406649</c:v>
                </c:pt>
                <c:pt idx="33">
                  <c:v>1402.6496416686878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6-4E41-8BAC-ADD850E0FC65}"/>
            </c:ext>
          </c:extLst>
        </c:ser>
        <c:ser>
          <c:idx val="0"/>
          <c:order val="1"/>
          <c:tx>
            <c:strRef>
              <c:f>'Talnagögn | Numerical Data'!$E$14</c:f>
              <c:strCache>
                <c:ptCount val="1"/>
                <c:pt idx="0">
                  <c:v>Fishing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Data'!$H$14:$AV$14</c15:sqref>
                  </c15:fullRef>
                </c:ext>
              </c:extLst>
              <c:f>'Talnagögn | Numerical Data'!$H$14:$AO$14</c:f>
              <c:numCache>
                <c:formatCode>0</c:formatCode>
                <c:ptCount val="34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569.41865140399079</c:v>
                </c:pt>
                <c:pt idx="32">
                  <c:v>481.51547449283527</c:v>
                </c:pt>
                <c:pt idx="33">
                  <c:v>484.54957298019235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36-4E41-8BAC-ADD850E0FC65}"/>
            </c:ext>
          </c:extLst>
        </c:ser>
        <c:ser>
          <c:idx val="1"/>
          <c:order val="2"/>
          <c:tx>
            <c:strRef>
              <c:f>'Talnagögn | Numerical Data'!$E$15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Data'!$H$15:$AV$15</c15:sqref>
                  </c15:fullRef>
                </c:ext>
              </c:extLst>
              <c:f>'Talnagögn | Numerical Data'!$H$15:$AO$15</c:f>
              <c:numCache>
                <c:formatCode>0</c:formatCode>
                <c:ptCount val="34"/>
                <c:pt idx="0">
                  <c:v>530.6875025223419</c:v>
                </c:pt>
                <c:pt idx="1">
                  <c:v>549.15876425011709</c:v>
                </c:pt>
                <c:pt idx="2">
                  <c:v>563.61369233292567</c:v>
                </c:pt>
                <c:pt idx="3">
                  <c:v>560.42686948518008</c:v>
                </c:pt>
                <c:pt idx="4">
                  <c:v>568.38582720172917</c:v>
                </c:pt>
                <c:pt idx="5">
                  <c:v>558.148206043963</c:v>
                </c:pt>
                <c:pt idx="6">
                  <c:v>538.7716287288938</c:v>
                </c:pt>
                <c:pt idx="7">
                  <c:v>570.03307543849473</c:v>
                </c:pt>
                <c:pt idx="8">
                  <c:v>578.61285730233681</c:v>
                </c:pt>
                <c:pt idx="9">
                  <c:v>604.17883527958486</c:v>
                </c:pt>
                <c:pt idx="10">
                  <c:v>615.72240171712576</c:v>
                </c:pt>
                <c:pt idx="11">
                  <c:v>622.27473347955288</c:v>
                </c:pt>
                <c:pt idx="12">
                  <c:v>631.11207564596589</c:v>
                </c:pt>
                <c:pt idx="13">
                  <c:v>709.88859870493513</c:v>
                </c:pt>
                <c:pt idx="14">
                  <c:v>746.62253694691617</c:v>
                </c:pt>
                <c:pt idx="15">
                  <c:v>774.95747101277266</c:v>
                </c:pt>
                <c:pt idx="16">
                  <c:v>883.41839261624648</c:v>
                </c:pt>
                <c:pt idx="17">
                  <c:v>914.92890097852603</c:v>
                </c:pt>
                <c:pt idx="18">
                  <c:v>861.19918356733797</c:v>
                </c:pt>
                <c:pt idx="19">
                  <c:v>861.99735794171988</c:v>
                </c:pt>
                <c:pt idx="20">
                  <c:v>814.47490155229229</c:v>
                </c:pt>
                <c:pt idx="21">
                  <c:v>796.08775836848304</c:v>
                </c:pt>
                <c:pt idx="22">
                  <c:v>790.58048843189806</c:v>
                </c:pt>
                <c:pt idx="23">
                  <c:v>805.05443779585062</c:v>
                </c:pt>
                <c:pt idx="24">
                  <c:v>804.17166727771121</c:v>
                </c:pt>
                <c:pt idx="25">
                  <c:v>826.7581564348211</c:v>
                </c:pt>
                <c:pt idx="26">
                  <c:v>901.86470885099754</c:v>
                </c:pt>
                <c:pt idx="27">
                  <c:v>951.50372351364103</c:v>
                </c:pt>
                <c:pt idx="28">
                  <c:v>977.00579166079274</c:v>
                </c:pt>
                <c:pt idx="29">
                  <c:v>956.64786180754822</c:v>
                </c:pt>
                <c:pt idx="30">
                  <c:v>830.53285744339826</c:v>
                </c:pt>
                <c:pt idx="31">
                  <c:v>859.5260140553471</c:v>
                </c:pt>
                <c:pt idx="32">
                  <c:v>925.53110026533784</c:v>
                </c:pt>
                <c:pt idx="33">
                  <c:v>920.79432047634907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36-4E41-8BAC-ADD850E0FC65}"/>
            </c:ext>
          </c:extLst>
        </c:ser>
        <c:ser>
          <c:idx val="5"/>
          <c:order val="3"/>
          <c:tx>
            <c:strRef>
              <c:f>'Talnagögn | Numerical Data'!$E$19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Data'!$H$19:$AV$19</c15:sqref>
                  </c15:fullRef>
                </c:ext>
              </c:extLst>
              <c:f>'Talnagögn | Numerical Data'!$H$19:$AO$19</c:f>
              <c:numCache>
                <c:formatCode>0</c:formatCode>
                <c:ptCount val="34"/>
                <c:pt idx="0">
                  <c:v>675.94908768375478</c:v>
                </c:pt>
                <c:pt idx="1">
                  <c:v>659.55364023002051</c:v>
                </c:pt>
                <c:pt idx="2">
                  <c:v>642.83482134737051</c:v>
                </c:pt>
                <c:pt idx="3">
                  <c:v>643.95967499155302</c:v>
                </c:pt>
                <c:pt idx="4">
                  <c:v>648.85440928937294</c:v>
                </c:pt>
                <c:pt idx="5">
                  <c:v>629.18752134430133</c:v>
                </c:pt>
                <c:pt idx="6">
                  <c:v>641.37405453316217</c:v>
                </c:pt>
                <c:pt idx="7">
                  <c:v>633.39698629258396</c:v>
                </c:pt>
                <c:pt idx="8">
                  <c:v>646.19485103936051</c:v>
                </c:pt>
                <c:pt idx="9">
                  <c:v>643.83713580707081</c:v>
                </c:pt>
                <c:pt idx="10">
                  <c:v>626.45445273314692</c:v>
                </c:pt>
                <c:pt idx="11">
                  <c:v>628.00522407224116</c:v>
                </c:pt>
                <c:pt idx="12">
                  <c:v>610.38817020589818</c:v>
                </c:pt>
                <c:pt idx="13">
                  <c:v>602.24448114116944</c:v>
                </c:pt>
                <c:pt idx="14">
                  <c:v>594.79132374829101</c:v>
                </c:pt>
                <c:pt idx="15">
                  <c:v>596.85981550894428</c:v>
                </c:pt>
                <c:pt idx="16">
                  <c:v>623.90469093660488</c:v>
                </c:pt>
                <c:pt idx="17">
                  <c:v>640.55199733106656</c:v>
                </c:pt>
                <c:pt idx="18">
                  <c:v>656.17536650820671</c:v>
                </c:pt>
                <c:pt idx="19">
                  <c:v>644.87020767608908</c:v>
                </c:pt>
                <c:pt idx="20">
                  <c:v>633.55642453758139</c:v>
                </c:pt>
                <c:pt idx="21">
                  <c:v>630.74495966941947</c:v>
                </c:pt>
                <c:pt idx="22">
                  <c:v>622.89420640662797</c:v>
                </c:pt>
                <c:pt idx="23">
                  <c:v>613.08864978364238</c:v>
                </c:pt>
                <c:pt idx="24">
                  <c:v>653.85144959846127</c:v>
                </c:pt>
                <c:pt idx="25">
                  <c:v>644.43474378086751</c:v>
                </c:pt>
                <c:pt idx="26">
                  <c:v>643.01119834845065</c:v>
                </c:pt>
                <c:pt idx="27">
                  <c:v>644.48627704810951</c:v>
                </c:pt>
                <c:pt idx="28">
                  <c:v>621.42952362853339</c:v>
                </c:pt>
                <c:pt idx="29">
                  <c:v>605.22420471066539</c:v>
                </c:pt>
                <c:pt idx="30">
                  <c:v>602.79362788269862</c:v>
                </c:pt>
                <c:pt idx="31">
                  <c:v>605.61397114701299</c:v>
                </c:pt>
                <c:pt idx="32">
                  <c:v>591.10171100696436</c:v>
                </c:pt>
                <c:pt idx="33">
                  <c:v>565.23858042692223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36-4E41-8BAC-ADD850E0FC65}"/>
            </c:ext>
          </c:extLst>
        </c:ser>
        <c:ser>
          <c:idx val="4"/>
          <c:order val="4"/>
          <c:tx>
            <c:strRef>
              <c:f>'Talnagögn | Numerical Data'!$E$18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Data'!$H$18:$AV$18</c15:sqref>
                  </c15:fullRef>
                </c:ext>
              </c:extLst>
              <c:f>'Talnagögn | Numerical Data'!$H$18:$AO$18</c:f>
              <c:numCache>
                <c:formatCode>0</c:formatCode>
                <c:ptCount val="34"/>
                <c:pt idx="0">
                  <c:v>210.55472170666667</c:v>
                </c:pt>
                <c:pt idx="1">
                  <c:v>176.80528261706667</c:v>
                </c:pt>
                <c:pt idx="2">
                  <c:v>188.28332888506674</c:v>
                </c:pt>
                <c:pt idx="3">
                  <c:v>238.53559058533341</c:v>
                </c:pt>
                <c:pt idx="4">
                  <c:v>232.49217533253341</c:v>
                </c:pt>
                <c:pt idx="5">
                  <c:v>245.96401927226668</c:v>
                </c:pt>
                <c:pt idx="6">
                  <c:v>235.22782835253329</c:v>
                </c:pt>
                <c:pt idx="7">
                  <c:v>257.17700316373327</c:v>
                </c:pt>
                <c:pt idx="8">
                  <c:v>198.58720348559996</c:v>
                </c:pt>
                <c:pt idx="9">
                  <c:v>257.83106455839993</c:v>
                </c:pt>
                <c:pt idx="10">
                  <c:v>365.65036656475542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402.47385277209042</c:v>
                </c:pt>
                <c:pt idx="14">
                  <c:v>401.96736076842336</c:v>
                </c:pt>
                <c:pt idx="15">
                  <c:v>379.94289400639997</c:v>
                </c:pt>
                <c:pt idx="16">
                  <c:v>381.71962690880014</c:v>
                </c:pt>
                <c:pt idx="17">
                  <c:v>401.35289110400004</c:v>
                </c:pt>
                <c:pt idx="18">
                  <c:v>351.97302632799983</c:v>
                </c:pt>
                <c:pt idx="19">
                  <c:v>353.35887106239988</c:v>
                </c:pt>
                <c:pt idx="20">
                  <c:v>372.5620256512002</c:v>
                </c:pt>
                <c:pt idx="21">
                  <c:v>380.41566972484725</c:v>
                </c:pt>
                <c:pt idx="22">
                  <c:v>413.43718523066923</c:v>
                </c:pt>
                <c:pt idx="23">
                  <c:v>409.50779191578886</c:v>
                </c:pt>
                <c:pt idx="24">
                  <c:v>372.27909117182412</c:v>
                </c:pt>
                <c:pt idx="25">
                  <c:v>404.56447331306254</c:v>
                </c:pt>
                <c:pt idx="26">
                  <c:v>409.12563724381266</c:v>
                </c:pt>
                <c:pt idx="27">
                  <c:v>431.82186025965416</c:v>
                </c:pt>
                <c:pt idx="28">
                  <c:v>455.77922710046619</c:v>
                </c:pt>
                <c:pt idx="29">
                  <c:v>432.40627007368812</c:v>
                </c:pt>
                <c:pt idx="30">
                  <c:v>418.71234892799316</c:v>
                </c:pt>
                <c:pt idx="31">
                  <c:v>476.02459170932525</c:v>
                </c:pt>
                <c:pt idx="32">
                  <c:v>517.72039053568778</c:v>
                </c:pt>
                <c:pt idx="33">
                  <c:v>408.20430474231648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36-4E41-8BAC-ADD850E0FC65}"/>
            </c:ext>
          </c:extLst>
        </c:ser>
        <c:ser>
          <c:idx val="2"/>
          <c:order val="5"/>
          <c:tx>
            <c:strRef>
              <c:f>'Talnagögn | Numerical Data'!$E$16</c:f>
              <c:strCache>
                <c:ptCount val="1"/>
                <c:pt idx="0">
                  <c:v>Geothermal Energy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Data'!$H$16:$AV$16</c15:sqref>
                  </c15:fullRef>
                </c:ext>
              </c:extLst>
              <c:f>'Talnagögn | Numerical Data'!$H$16:$AO$16</c:f>
              <c:numCache>
                <c:formatCode>0</c:formatCode>
                <c:ptCount val="34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>
                  <c:v>176.69460000000001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36-4E41-8BAC-ADD850E0FC65}"/>
            </c:ext>
          </c:extLst>
        </c:ser>
        <c:ser>
          <c:idx val="6"/>
          <c:order val="6"/>
          <c:tx>
            <c:strRef>
              <c:f>'Talnagögn | Numerical Data'!$E$20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Data'!$H$20:$AV$20</c15:sqref>
                  </c15:fullRef>
                </c:ext>
              </c:extLst>
              <c:f>'Talnagögn | Numerical Data'!$H$20:$AO$20</c:f>
              <c:numCache>
                <c:formatCode>0</c:formatCode>
                <c:ptCount val="34"/>
                <c:pt idx="0">
                  <c:v>208.86543388980257</c:v>
                </c:pt>
                <c:pt idx="1">
                  <c:v>213.41616032951399</c:v>
                </c:pt>
                <c:pt idx="2">
                  <c:v>226.78775805930383</c:v>
                </c:pt>
                <c:pt idx="3">
                  <c:v>237.7327253056668</c:v>
                </c:pt>
                <c:pt idx="4">
                  <c:v>246.3649651671289</c:v>
                </c:pt>
                <c:pt idx="5">
                  <c:v>256.89671479235574</c:v>
                </c:pt>
                <c:pt idx="6">
                  <c:v>266.38900035341135</c:v>
                </c:pt>
                <c:pt idx="7">
                  <c:v>273.79124109461782</c:v>
                </c:pt>
                <c:pt idx="8">
                  <c:v>276.70266474806351</c:v>
                </c:pt>
                <c:pt idx="9">
                  <c:v>284.60270191127057</c:v>
                </c:pt>
                <c:pt idx="10">
                  <c:v>294.12159798670643</c:v>
                </c:pt>
                <c:pt idx="11">
                  <c:v>303.57161603031494</c:v>
                </c:pt>
                <c:pt idx="12">
                  <c:v>308.44625342390196</c:v>
                </c:pt>
                <c:pt idx="13">
                  <c:v>309.92919118757391</c:v>
                </c:pt>
                <c:pt idx="14">
                  <c:v>319.41760759616034</c:v>
                </c:pt>
                <c:pt idx="15">
                  <c:v>312.32873667492953</c:v>
                </c:pt>
                <c:pt idx="16">
                  <c:v>335.53304135820196</c:v>
                </c:pt>
                <c:pt idx="17">
                  <c:v>339.10305914403597</c:v>
                </c:pt>
                <c:pt idx="18">
                  <c:v>321.6270298608535</c:v>
                </c:pt>
                <c:pt idx="19">
                  <c:v>311.77007726971436</c:v>
                </c:pt>
                <c:pt idx="20">
                  <c:v>308.25597965028646</c:v>
                </c:pt>
                <c:pt idx="21">
                  <c:v>288.84479993931751</c:v>
                </c:pt>
                <c:pt idx="22">
                  <c:v>268.40938332017515</c:v>
                </c:pt>
                <c:pt idx="23">
                  <c:v>267.7715942918208</c:v>
                </c:pt>
                <c:pt idx="24">
                  <c:v>267.4030362587236</c:v>
                </c:pt>
                <c:pt idx="25">
                  <c:v>265.98677841049454</c:v>
                </c:pt>
                <c:pt idx="26">
                  <c:v>262.17485835318359</c:v>
                </c:pt>
                <c:pt idx="27">
                  <c:v>259.3943788394256</c:v>
                </c:pt>
                <c:pt idx="28">
                  <c:v>257.99378887546436</c:v>
                </c:pt>
                <c:pt idx="29">
                  <c:v>233.71083193742567</c:v>
                </c:pt>
                <c:pt idx="30">
                  <c:v>260.35600307991979</c:v>
                </c:pt>
                <c:pt idx="31">
                  <c:v>257.68679152971572</c:v>
                </c:pt>
                <c:pt idx="32">
                  <c:v>247.38837392697201</c:v>
                </c:pt>
                <c:pt idx="33">
                  <c:v>234.073911665163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36-4E41-8BAC-ADD850E0FC65}"/>
            </c:ext>
          </c:extLst>
        </c:ser>
        <c:ser>
          <c:idx val="7"/>
          <c:order val="7"/>
          <c:tx>
            <c:strRef>
              <c:f>'Talnagögn | Numerical Data'!$E$21</c:f>
              <c:strCache>
                <c:ptCount val="1"/>
                <c:pt idx="0">
                  <c:v>Other Emissions</c:v>
                </c:pt>
              </c:strCache>
            </c:strRef>
          </c:tx>
          <c:spPr>
            <a:solidFill>
              <a:schemeClr val="accent1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Data'!$H$21:$AV$21</c15:sqref>
                  </c15:fullRef>
                </c:ext>
              </c:extLst>
              <c:f>'Talnagögn | Numerical Data'!$H$21:$AO$21</c:f>
              <c:numCache>
                <c:formatCode>0</c:formatCode>
                <c:ptCount val="34"/>
                <c:pt idx="0">
                  <c:v>595.9207178401648</c:v>
                </c:pt>
                <c:pt idx="1">
                  <c:v>500.3928292619089</c:v>
                </c:pt>
                <c:pt idx="2">
                  <c:v>545.35980941692424</c:v>
                </c:pt>
                <c:pt idx="3">
                  <c:v>574.62488491052136</c:v>
                </c:pt>
                <c:pt idx="4">
                  <c:v>545.6019607885778</c:v>
                </c:pt>
                <c:pt idx="5">
                  <c:v>586.05639036025423</c:v>
                </c:pt>
                <c:pt idx="6">
                  <c:v>658.82758155898864</c:v>
                </c:pt>
                <c:pt idx="7">
                  <c:v>698.95776724401367</c:v>
                </c:pt>
                <c:pt idx="8">
                  <c:v>694.53472885910878</c:v>
                </c:pt>
                <c:pt idx="9">
                  <c:v>733.1228970075822</c:v>
                </c:pt>
                <c:pt idx="10">
                  <c:v>662.03766728394021</c:v>
                </c:pt>
                <c:pt idx="11">
                  <c:v>696.51780728964604</c:v>
                </c:pt>
                <c:pt idx="12">
                  <c:v>667.54225723950367</c:v>
                </c:pt>
                <c:pt idx="13">
                  <c:v>615.4269260691517</c:v>
                </c:pt>
                <c:pt idx="14">
                  <c:v>694.78967040343923</c:v>
                </c:pt>
                <c:pt idx="15">
                  <c:v>647.46571198294805</c:v>
                </c:pt>
                <c:pt idx="16">
                  <c:v>675.69994219588625</c:v>
                </c:pt>
                <c:pt idx="17">
                  <c:v>675.15204010271464</c:v>
                </c:pt>
                <c:pt idx="18">
                  <c:v>619.38864107544123</c:v>
                </c:pt>
                <c:pt idx="19">
                  <c:v>458.99286251975718</c:v>
                </c:pt>
                <c:pt idx="20">
                  <c:v>421.94394461049978</c:v>
                </c:pt>
                <c:pt idx="21">
                  <c:v>432.4454521284888</c:v>
                </c:pt>
                <c:pt idx="22">
                  <c:v>390.63366398065045</c:v>
                </c:pt>
                <c:pt idx="23">
                  <c:v>403.11411708408559</c:v>
                </c:pt>
                <c:pt idx="24">
                  <c:v>387.234171915562</c:v>
                </c:pt>
                <c:pt idx="25">
                  <c:v>406.47806010601744</c:v>
                </c:pt>
                <c:pt idx="26">
                  <c:v>440.66032610534421</c:v>
                </c:pt>
                <c:pt idx="27">
                  <c:v>415.5523644833047</c:v>
                </c:pt>
                <c:pt idx="28">
                  <c:v>424.75885177740929</c:v>
                </c:pt>
                <c:pt idx="29">
                  <c:v>419.1764970146487</c:v>
                </c:pt>
                <c:pt idx="30">
                  <c:v>356.48374952360155</c:v>
                </c:pt>
                <c:pt idx="31">
                  <c:v>330.03668512000877</c:v>
                </c:pt>
                <c:pt idx="32">
                  <c:v>367.38398322124613</c:v>
                </c:pt>
                <c:pt idx="33">
                  <c:v>329.2895244024412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36-4E41-8BAC-ADD850E0F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076083800"/>
        <c:axId val="2076083080"/>
      </c:barChart>
      <c:catAx>
        <c:axId val="2076083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080"/>
        <c:crosses val="autoZero"/>
        <c:auto val="1"/>
        <c:lblAlgn val="ctr"/>
        <c:lblOffset val="100"/>
        <c:noMultiLvlLbl val="0"/>
      </c:catAx>
      <c:valAx>
        <c:axId val="207608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Greenhouse Gas Emissions in Iceland (Excl. Emissions from LULUCF)</a:t>
            </a:r>
          </a:p>
          <a:p>
            <a:pPr>
              <a:defRPr/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by Main Sources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'Talnagögn | Numerical Data'!$E$17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Data'!$H$17:$AV$17</c15:sqref>
                  </c15:fullRef>
                </c:ext>
              </c:extLst>
              <c:f>'Talnagögn | Numerical Data'!$H$17:$AO$17</c:f>
              <c:numCache>
                <c:formatCode>0</c:formatCode>
                <c:ptCount val="34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1363.2348061869016</c:v>
                </c:pt>
                <c:pt idx="30">
                  <c:v>1347.2027898796412</c:v>
                </c:pt>
                <c:pt idx="31">
                  <c:v>1361.0898434635815</c:v>
                </c:pt>
                <c:pt idx="32">
                  <c:v>1354.2007303406649</c:v>
                </c:pt>
                <c:pt idx="33">
                  <c:v>1402.6496416686878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DA-4105-ADB0-C50C08A7A7A0}"/>
            </c:ext>
          </c:extLst>
        </c:ser>
        <c:ser>
          <c:idx val="1"/>
          <c:order val="1"/>
          <c:tx>
            <c:strRef>
              <c:f>'Talnagögn | Numerical Data'!$E$15</c:f>
              <c:strCache>
                <c:ptCount val="1"/>
                <c:pt idx="0">
                  <c:v>Road Transport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Data'!$H$15:$AV$15</c15:sqref>
                  </c15:fullRef>
                </c:ext>
              </c:extLst>
              <c:f>'Talnagögn | Numerical Data'!$H$15:$AO$15</c:f>
              <c:numCache>
                <c:formatCode>0</c:formatCode>
                <c:ptCount val="34"/>
                <c:pt idx="0">
                  <c:v>530.6875025223419</c:v>
                </c:pt>
                <c:pt idx="1">
                  <c:v>549.15876425011709</c:v>
                </c:pt>
                <c:pt idx="2">
                  <c:v>563.61369233292567</c:v>
                </c:pt>
                <c:pt idx="3">
                  <c:v>560.42686948518008</c:v>
                </c:pt>
                <c:pt idx="4">
                  <c:v>568.38582720172917</c:v>
                </c:pt>
                <c:pt idx="5">
                  <c:v>558.148206043963</c:v>
                </c:pt>
                <c:pt idx="6">
                  <c:v>538.7716287288938</c:v>
                </c:pt>
                <c:pt idx="7">
                  <c:v>570.03307543849473</c:v>
                </c:pt>
                <c:pt idx="8">
                  <c:v>578.61285730233681</c:v>
                </c:pt>
                <c:pt idx="9">
                  <c:v>604.17883527958486</c:v>
                </c:pt>
                <c:pt idx="10">
                  <c:v>615.72240171712576</c:v>
                </c:pt>
                <c:pt idx="11">
                  <c:v>622.27473347955288</c:v>
                </c:pt>
                <c:pt idx="12">
                  <c:v>631.11207564596589</c:v>
                </c:pt>
                <c:pt idx="13">
                  <c:v>709.88859870493513</c:v>
                </c:pt>
                <c:pt idx="14">
                  <c:v>746.62253694691617</c:v>
                </c:pt>
                <c:pt idx="15">
                  <c:v>774.95747101277266</c:v>
                </c:pt>
                <c:pt idx="16">
                  <c:v>883.41839261624648</c:v>
                </c:pt>
                <c:pt idx="17">
                  <c:v>914.92890097852603</c:v>
                </c:pt>
                <c:pt idx="18">
                  <c:v>861.19918356733797</c:v>
                </c:pt>
                <c:pt idx="19">
                  <c:v>861.99735794171988</c:v>
                </c:pt>
                <c:pt idx="20">
                  <c:v>814.47490155229229</c:v>
                </c:pt>
                <c:pt idx="21">
                  <c:v>796.08775836848304</c:v>
                </c:pt>
                <c:pt idx="22">
                  <c:v>790.58048843189806</c:v>
                </c:pt>
                <c:pt idx="23">
                  <c:v>805.05443779585062</c:v>
                </c:pt>
                <c:pt idx="24">
                  <c:v>804.17166727771121</c:v>
                </c:pt>
                <c:pt idx="25">
                  <c:v>826.7581564348211</c:v>
                </c:pt>
                <c:pt idx="26">
                  <c:v>901.86470885099754</c:v>
                </c:pt>
                <c:pt idx="27">
                  <c:v>951.50372351364103</c:v>
                </c:pt>
                <c:pt idx="28">
                  <c:v>977.00579166079274</c:v>
                </c:pt>
                <c:pt idx="29">
                  <c:v>956.64786180754822</c:v>
                </c:pt>
                <c:pt idx="30">
                  <c:v>830.53285744339826</c:v>
                </c:pt>
                <c:pt idx="31">
                  <c:v>859.5260140553471</c:v>
                </c:pt>
                <c:pt idx="32">
                  <c:v>925.53110026533784</c:v>
                </c:pt>
                <c:pt idx="33">
                  <c:v>920.79432047634907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DA-4105-ADB0-C50C08A7A7A0}"/>
            </c:ext>
          </c:extLst>
        </c:ser>
        <c:ser>
          <c:idx val="5"/>
          <c:order val="2"/>
          <c:tx>
            <c:strRef>
              <c:f>'Talnagögn | Numerical Data'!$E$19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Data'!$H$19:$AV$19</c15:sqref>
                  </c15:fullRef>
                </c:ext>
              </c:extLst>
              <c:f>'Talnagögn | Numerical Data'!$H$19:$AO$19</c:f>
              <c:numCache>
                <c:formatCode>0</c:formatCode>
                <c:ptCount val="34"/>
                <c:pt idx="0">
                  <c:v>675.94908768375478</c:v>
                </c:pt>
                <c:pt idx="1">
                  <c:v>659.55364023002051</c:v>
                </c:pt>
                <c:pt idx="2">
                  <c:v>642.83482134737051</c:v>
                </c:pt>
                <c:pt idx="3">
                  <c:v>643.95967499155302</c:v>
                </c:pt>
                <c:pt idx="4">
                  <c:v>648.85440928937294</c:v>
                </c:pt>
                <c:pt idx="5">
                  <c:v>629.18752134430133</c:v>
                </c:pt>
                <c:pt idx="6">
                  <c:v>641.37405453316217</c:v>
                </c:pt>
                <c:pt idx="7">
                  <c:v>633.39698629258396</c:v>
                </c:pt>
                <c:pt idx="8">
                  <c:v>646.19485103936051</c:v>
                </c:pt>
                <c:pt idx="9">
                  <c:v>643.83713580707081</c:v>
                </c:pt>
                <c:pt idx="10">
                  <c:v>626.45445273314692</c:v>
                </c:pt>
                <c:pt idx="11">
                  <c:v>628.00522407224116</c:v>
                </c:pt>
                <c:pt idx="12">
                  <c:v>610.38817020589818</c:v>
                </c:pt>
                <c:pt idx="13">
                  <c:v>602.24448114116944</c:v>
                </c:pt>
                <c:pt idx="14">
                  <c:v>594.79132374829101</c:v>
                </c:pt>
                <c:pt idx="15">
                  <c:v>596.85981550894428</c:v>
                </c:pt>
                <c:pt idx="16">
                  <c:v>623.90469093660488</c:v>
                </c:pt>
                <c:pt idx="17">
                  <c:v>640.55199733106656</c:v>
                </c:pt>
                <c:pt idx="18">
                  <c:v>656.17536650820671</c:v>
                </c:pt>
                <c:pt idx="19">
                  <c:v>644.87020767608908</c:v>
                </c:pt>
                <c:pt idx="20">
                  <c:v>633.55642453758139</c:v>
                </c:pt>
                <c:pt idx="21">
                  <c:v>630.74495966941947</c:v>
                </c:pt>
                <c:pt idx="22">
                  <c:v>622.89420640662797</c:v>
                </c:pt>
                <c:pt idx="23">
                  <c:v>613.08864978364238</c:v>
                </c:pt>
                <c:pt idx="24">
                  <c:v>653.85144959846127</c:v>
                </c:pt>
                <c:pt idx="25">
                  <c:v>644.43474378086751</c:v>
                </c:pt>
                <c:pt idx="26">
                  <c:v>643.01119834845065</c:v>
                </c:pt>
                <c:pt idx="27">
                  <c:v>644.48627704810951</c:v>
                </c:pt>
                <c:pt idx="28">
                  <c:v>621.42952362853339</c:v>
                </c:pt>
                <c:pt idx="29">
                  <c:v>605.22420471066539</c:v>
                </c:pt>
                <c:pt idx="30">
                  <c:v>602.79362788269862</c:v>
                </c:pt>
                <c:pt idx="31">
                  <c:v>605.61397114701299</c:v>
                </c:pt>
                <c:pt idx="32">
                  <c:v>591.10171100696436</c:v>
                </c:pt>
                <c:pt idx="33">
                  <c:v>565.23858042692223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DA-4105-ADB0-C50C08A7A7A0}"/>
            </c:ext>
          </c:extLst>
        </c:ser>
        <c:ser>
          <c:idx val="0"/>
          <c:order val="3"/>
          <c:tx>
            <c:strRef>
              <c:f>'Talnagögn | Numerical Data'!$E$14</c:f>
              <c:strCache>
                <c:ptCount val="1"/>
                <c:pt idx="0">
                  <c:v>Fishing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Data'!$H$14:$AV$14</c15:sqref>
                  </c15:fullRef>
                </c:ext>
              </c:extLst>
              <c:f>'Talnagögn | Numerical Data'!$H$14:$AO$14</c:f>
              <c:numCache>
                <c:formatCode>0</c:formatCode>
                <c:ptCount val="34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569.41865140399079</c:v>
                </c:pt>
                <c:pt idx="32">
                  <c:v>481.51547449283527</c:v>
                </c:pt>
                <c:pt idx="33">
                  <c:v>484.54957298019235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DA-4105-ADB0-C50C08A7A7A0}"/>
            </c:ext>
          </c:extLst>
        </c:ser>
        <c:ser>
          <c:idx val="4"/>
          <c:order val="4"/>
          <c:tx>
            <c:strRef>
              <c:f>'Talnagögn | Numerical Data'!$E$18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Data'!$H$18:$AV$18</c15:sqref>
                  </c15:fullRef>
                </c:ext>
              </c:extLst>
              <c:f>'Talnagögn | Numerical Data'!$H$18:$AO$18</c:f>
              <c:numCache>
                <c:formatCode>0</c:formatCode>
                <c:ptCount val="34"/>
                <c:pt idx="0">
                  <c:v>210.55472170666667</c:v>
                </c:pt>
                <c:pt idx="1">
                  <c:v>176.80528261706667</c:v>
                </c:pt>
                <c:pt idx="2">
                  <c:v>188.28332888506674</c:v>
                </c:pt>
                <c:pt idx="3">
                  <c:v>238.53559058533341</c:v>
                </c:pt>
                <c:pt idx="4">
                  <c:v>232.49217533253341</c:v>
                </c:pt>
                <c:pt idx="5">
                  <c:v>245.96401927226668</c:v>
                </c:pt>
                <c:pt idx="6">
                  <c:v>235.22782835253329</c:v>
                </c:pt>
                <c:pt idx="7">
                  <c:v>257.17700316373327</c:v>
                </c:pt>
                <c:pt idx="8">
                  <c:v>198.58720348559996</c:v>
                </c:pt>
                <c:pt idx="9">
                  <c:v>257.83106455839993</c:v>
                </c:pt>
                <c:pt idx="10">
                  <c:v>365.65036656475542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402.47385277209042</c:v>
                </c:pt>
                <c:pt idx="14">
                  <c:v>401.96736076842336</c:v>
                </c:pt>
                <c:pt idx="15">
                  <c:v>379.94289400639997</c:v>
                </c:pt>
                <c:pt idx="16">
                  <c:v>381.71962690880014</c:v>
                </c:pt>
                <c:pt idx="17">
                  <c:v>401.35289110400004</c:v>
                </c:pt>
                <c:pt idx="18">
                  <c:v>351.97302632799983</c:v>
                </c:pt>
                <c:pt idx="19">
                  <c:v>353.35887106239988</c:v>
                </c:pt>
                <c:pt idx="20">
                  <c:v>372.5620256512002</c:v>
                </c:pt>
                <c:pt idx="21">
                  <c:v>380.41566972484725</c:v>
                </c:pt>
                <c:pt idx="22">
                  <c:v>413.43718523066923</c:v>
                </c:pt>
                <c:pt idx="23">
                  <c:v>409.50779191578886</c:v>
                </c:pt>
                <c:pt idx="24">
                  <c:v>372.27909117182412</c:v>
                </c:pt>
                <c:pt idx="25">
                  <c:v>404.56447331306254</c:v>
                </c:pt>
                <c:pt idx="26">
                  <c:v>409.12563724381266</c:v>
                </c:pt>
                <c:pt idx="27">
                  <c:v>431.82186025965416</c:v>
                </c:pt>
                <c:pt idx="28">
                  <c:v>455.77922710046619</c:v>
                </c:pt>
                <c:pt idx="29">
                  <c:v>432.40627007368812</c:v>
                </c:pt>
                <c:pt idx="30">
                  <c:v>418.71234892799316</c:v>
                </c:pt>
                <c:pt idx="31">
                  <c:v>476.02459170932525</c:v>
                </c:pt>
                <c:pt idx="32">
                  <c:v>517.72039053568778</c:v>
                </c:pt>
                <c:pt idx="33">
                  <c:v>408.20430474231648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DA-4105-ADB0-C50C08A7A7A0}"/>
            </c:ext>
          </c:extLst>
        </c:ser>
        <c:ser>
          <c:idx val="7"/>
          <c:order val="5"/>
          <c:tx>
            <c:strRef>
              <c:f>'Talnagögn | Numerical Data'!$E$21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Data'!$H$21:$AV$21</c15:sqref>
                  </c15:fullRef>
                </c:ext>
              </c:extLst>
              <c:f>'Talnagögn | Numerical Data'!$H$21:$AO$21</c:f>
              <c:numCache>
                <c:formatCode>0</c:formatCode>
                <c:ptCount val="34"/>
                <c:pt idx="0">
                  <c:v>595.9207178401648</c:v>
                </c:pt>
                <c:pt idx="1">
                  <c:v>500.3928292619089</c:v>
                </c:pt>
                <c:pt idx="2">
                  <c:v>545.35980941692424</c:v>
                </c:pt>
                <c:pt idx="3">
                  <c:v>574.62488491052136</c:v>
                </c:pt>
                <c:pt idx="4">
                  <c:v>545.6019607885778</c:v>
                </c:pt>
                <c:pt idx="5">
                  <c:v>586.05639036025423</c:v>
                </c:pt>
                <c:pt idx="6">
                  <c:v>658.82758155898864</c:v>
                </c:pt>
                <c:pt idx="7">
                  <c:v>698.95776724401367</c:v>
                </c:pt>
                <c:pt idx="8">
                  <c:v>694.53472885910878</c:v>
                </c:pt>
                <c:pt idx="9">
                  <c:v>733.1228970075822</c:v>
                </c:pt>
                <c:pt idx="10">
                  <c:v>662.03766728394021</c:v>
                </c:pt>
                <c:pt idx="11">
                  <c:v>696.51780728964604</c:v>
                </c:pt>
                <c:pt idx="12">
                  <c:v>667.54225723950367</c:v>
                </c:pt>
                <c:pt idx="13">
                  <c:v>615.4269260691517</c:v>
                </c:pt>
                <c:pt idx="14">
                  <c:v>694.78967040343923</c:v>
                </c:pt>
                <c:pt idx="15">
                  <c:v>647.46571198294805</c:v>
                </c:pt>
                <c:pt idx="16">
                  <c:v>675.69994219588625</c:v>
                </c:pt>
                <c:pt idx="17">
                  <c:v>675.15204010271464</c:v>
                </c:pt>
                <c:pt idx="18">
                  <c:v>619.38864107544123</c:v>
                </c:pt>
                <c:pt idx="19">
                  <c:v>458.99286251975718</c:v>
                </c:pt>
                <c:pt idx="20">
                  <c:v>421.94394461049978</c:v>
                </c:pt>
                <c:pt idx="21">
                  <c:v>432.4454521284888</c:v>
                </c:pt>
                <c:pt idx="22">
                  <c:v>390.63366398065045</c:v>
                </c:pt>
                <c:pt idx="23">
                  <c:v>403.11411708408559</c:v>
                </c:pt>
                <c:pt idx="24">
                  <c:v>387.234171915562</c:v>
                </c:pt>
                <c:pt idx="25">
                  <c:v>406.47806010601744</c:v>
                </c:pt>
                <c:pt idx="26">
                  <c:v>440.66032610534421</c:v>
                </c:pt>
                <c:pt idx="27">
                  <c:v>415.5523644833047</c:v>
                </c:pt>
                <c:pt idx="28">
                  <c:v>424.75885177740929</c:v>
                </c:pt>
                <c:pt idx="29">
                  <c:v>419.1764970146487</c:v>
                </c:pt>
                <c:pt idx="30">
                  <c:v>356.48374952360155</c:v>
                </c:pt>
                <c:pt idx="31">
                  <c:v>330.03668512000877</c:v>
                </c:pt>
                <c:pt idx="32">
                  <c:v>367.38398322124613</c:v>
                </c:pt>
                <c:pt idx="33">
                  <c:v>329.2895244024412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DA-4105-ADB0-C50C08A7A7A0}"/>
            </c:ext>
          </c:extLst>
        </c:ser>
        <c:ser>
          <c:idx val="6"/>
          <c:order val="6"/>
          <c:tx>
            <c:strRef>
              <c:f>'Talnagögn | Numerical Data'!$E$20</c:f>
              <c:strCache>
                <c:ptCount val="1"/>
                <c:pt idx="0">
                  <c:v>Waste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Data'!$H$20:$AV$20</c15:sqref>
                  </c15:fullRef>
                </c:ext>
              </c:extLst>
              <c:f>'Talnagögn | Numerical Data'!$H$20:$AO$20</c:f>
              <c:numCache>
                <c:formatCode>0</c:formatCode>
                <c:ptCount val="34"/>
                <c:pt idx="0">
                  <c:v>208.86543388980257</c:v>
                </c:pt>
                <c:pt idx="1">
                  <c:v>213.41616032951399</c:v>
                </c:pt>
                <c:pt idx="2">
                  <c:v>226.78775805930383</c:v>
                </c:pt>
                <c:pt idx="3">
                  <c:v>237.7327253056668</c:v>
                </c:pt>
                <c:pt idx="4">
                  <c:v>246.3649651671289</c:v>
                </c:pt>
                <c:pt idx="5">
                  <c:v>256.89671479235574</c:v>
                </c:pt>
                <c:pt idx="6">
                  <c:v>266.38900035341135</c:v>
                </c:pt>
                <c:pt idx="7">
                  <c:v>273.79124109461782</c:v>
                </c:pt>
                <c:pt idx="8">
                  <c:v>276.70266474806351</c:v>
                </c:pt>
                <c:pt idx="9">
                  <c:v>284.60270191127057</c:v>
                </c:pt>
                <c:pt idx="10">
                  <c:v>294.12159798670643</c:v>
                </c:pt>
                <c:pt idx="11">
                  <c:v>303.57161603031494</c:v>
                </c:pt>
                <c:pt idx="12">
                  <c:v>308.44625342390196</c:v>
                </c:pt>
                <c:pt idx="13">
                  <c:v>309.92919118757391</c:v>
                </c:pt>
                <c:pt idx="14">
                  <c:v>319.41760759616034</c:v>
                </c:pt>
                <c:pt idx="15">
                  <c:v>312.32873667492953</c:v>
                </c:pt>
                <c:pt idx="16">
                  <c:v>335.53304135820196</c:v>
                </c:pt>
                <c:pt idx="17">
                  <c:v>339.10305914403597</c:v>
                </c:pt>
                <c:pt idx="18">
                  <c:v>321.6270298608535</c:v>
                </c:pt>
                <c:pt idx="19">
                  <c:v>311.77007726971436</c:v>
                </c:pt>
                <c:pt idx="20">
                  <c:v>308.25597965028646</c:v>
                </c:pt>
                <c:pt idx="21">
                  <c:v>288.84479993931751</c:v>
                </c:pt>
                <c:pt idx="22">
                  <c:v>268.40938332017515</c:v>
                </c:pt>
                <c:pt idx="23">
                  <c:v>267.7715942918208</c:v>
                </c:pt>
                <c:pt idx="24">
                  <c:v>267.4030362587236</c:v>
                </c:pt>
                <c:pt idx="25">
                  <c:v>265.98677841049454</c:v>
                </c:pt>
                <c:pt idx="26">
                  <c:v>262.17485835318359</c:v>
                </c:pt>
                <c:pt idx="27">
                  <c:v>259.3943788394256</c:v>
                </c:pt>
                <c:pt idx="28">
                  <c:v>257.99378887546436</c:v>
                </c:pt>
                <c:pt idx="29">
                  <c:v>233.71083193742567</c:v>
                </c:pt>
                <c:pt idx="30">
                  <c:v>260.35600307991979</c:v>
                </c:pt>
                <c:pt idx="31">
                  <c:v>257.68679152971572</c:v>
                </c:pt>
                <c:pt idx="32">
                  <c:v>247.38837392697201</c:v>
                </c:pt>
                <c:pt idx="33">
                  <c:v>234.073911665163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DA-4105-ADB0-C50C08A7A7A0}"/>
            </c:ext>
          </c:extLst>
        </c:ser>
        <c:ser>
          <c:idx val="2"/>
          <c:order val="7"/>
          <c:tx>
            <c:strRef>
              <c:f>'Talnagögn | Numerical Data'!$E$16</c:f>
              <c:strCache>
                <c:ptCount val="1"/>
                <c:pt idx="0">
                  <c:v>Geothermal Energy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Data'!$H$16:$AV$16</c15:sqref>
                  </c15:fullRef>
                </c:ext>
              </c:extLst>
              <c:f>'Talnagögn | Numerical Data'!$H$16:$AO$16</c:f>
              <c:numCache>
                <c:formatCode>0</c:formatCode>
                <c:ptCount val="34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>
                  <c:v>176.69460000000001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DA-4105-ADB0-C50C08A7A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6083800"/>
        <c:axId val="2076083080"/>
      </c:lineChart>
      <c:dateAx>
        <c:axId val="2076083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080"/>
        <c:crosses val="autoZero"/>
        <c:auto val="0"/>
        <c:lblOffset val="100"/>
        <c:baseTimeUnit val="days"/>
        <c:majorUnit val="1"/>
        <c:majorTimeUnit val="days"/>
      </c:dateAx>
      <c:valAx>
        <c:axId val="207608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>
                <a:solidFill>
                  <a:sysClr val="windowText" lastClr="000000"/>
                </a:solidFill>
              </a:rPr>
              <a:t>ORKA</a:t>
            </a:r>
          </a:p>
          <a:p>
            <a:pPr>
              <a:defRPr/>
            </a:pPr>
            <a:r>
              <a:rPr lang="is-IS" sz="1600" b="1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57506948068351493"/>
          <c:y val="0.4880091765512072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8909765189484707"/>
          <c:y val="0.13868204036923909"/>
          <c:w val="0.45580729166666667"/>
          <c:h val="0.8103240740740740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C3-4C32-B9E9-92667C12606D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C3-4C32-B9E9-92667C12606D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C3-4C32-B9E9-92667C12606D}"/>
              </c:ext>
            </c:extLst>
          </c:dPt>
          <c:dPt>
            <c:idx val="3"/>
            <c:bubble3D val="0"/>
            <c:spPr>
              <a:solidFill>
                <a:schemeClr val="bg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FC3-4C32-B9E9-92667C1260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FC3-4C32-B9E9-92667C12606D}"/>
              </c:ext>
            </c:extLst>
          </c:dPt>
          <c:dPt>
            <c:idx val="5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FC3-4C32-B9E9-92667C12606D}"/>
              </c:ext>
            </c:extLst>
          </c:dPt>
          <c:dPt>
            <c:idx val="6"/>
            <c:bubble3D val="0"/>
            <c:spPr>
              <a:solidFill>
                <a:srgbClr val="7FB9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FC3-4C32-B9E9-92667C12606D}"/>
              </c:ext>
            </c:extLst>
          </c:dPt>
          <c:dPt>
            <c:idx val="7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FC3-4C32-B9E9-92667C12606D}"/>
              </c:ext>
            </c:extLst>
          </c:dPt>
          <c:dLbls>
            <c:dLbl>
              <c:idx val="0"/>
              <c:layout>
                <c:manualLayout>
                  <c:x val="0.13802447916666666"/>
                  <c:y val="-0.16740462962962963"/>
                </c:manualLayout>
              </c:layout>
              <c:tx>
                <c:rich>
                  <a:bodyPr/>
                  <a:lstStyle/>
                  <a:p>
                    <a:fld id="{E991815E-681B-42ED-9624-01FBB04D2D4A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5C074B23-5B08-46C9-9EC7-C8B85EDA162E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774259D6-FC4D-4D27-A2D5-1F85CC99AB66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599309895833337"/>
                      <c:h val="0.136982638888888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FC3-4C32-B9E9-92667C12606D}"/>
                </c:ext>
              </c:extLst>
            </c:dLbl>
            <c:dLbl>
              <c:idx val="1"/>
              <c:layout>
                <c:manualLayout>
                  <c:x val="0.20714051570458264"/>
                  <c:y val="9.6468070367019265E-2"/>
                </c:manualLayout>
              </c:layout>
              <c:tx>
                <c:rich>
                  <a:bodyPr/>
                  <a:lstStyle/>
                  <a:p>
                    <a:fld id="{9A2CE56F-586E-4003-9794-67084A62A598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D4AFCDA9-00BF-42DA-8F95-0C59C01CA4FE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972D3CA6-7982-4E71-83F8-68F7FCACD481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727367670575935"/>
                      <c:h val="0.1613571707972009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FC3-4C32-B9E9-92667C12606D}"/>
                </c:ext>
              </c:extLst>
            </c:dLbl>
            <c:dLbl>
              <c:idx val="2"/>
              <c:layout>
                <c:manualLayout>
                  <c:x val="-0.24634114583333333"/>
                  <c:y val="0.2574548611111111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93A6EFF-BB30-400D-AE15-F8DC8C2EAADD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F1DD7C5F-DA06-4927-B9A1-8D79A6F8C383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E44184AC-C7F6-40EC-B7F0-201623969B0B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374257886543351"/>
                      <c:h val="0.1368652798486756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FC3-4C32-B9E9-92667C12606D}"/>
                </c:ext>
              </c:extLst>
            </c:dLbl>
            <c:dLbl>
              <c:idx val="3"/>
              <c:layout>
                <c:manualLayout>
                  <c:x val="-0.30933880208333331"/>
                  <c:y val="0.10479872685185175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88284BB-67F2-4322-BD22-588DCC77F99C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2FCB070A-8073-495C-99E7-3DE139FF16E9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15C3C8B3-0A0D-4A5F-841E-2FCF725FC4A4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632526041666667"/>
                      <c:h val="0.1566912037037036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FC3-4C32-B9E9-92667C12606D}"/>
                </c:ext>
              </c:extLst>
            </c:dLbl>
            <c:dLbl>
              <c:idx val="4"/>
              <c:layout>
                <c:manualLayout>
                  <c:x val="-0.19553776041666668"/>
                  <c:y val="9.8946759259259266E-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F863322-1B3D-447D-9C5B-F5B9DBE6B648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200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0D3F68E-BCFA-4AAA-88B8-02ADF59B487C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53792BC-A2CC-4339-A503-B19182FBD55F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9494622395833333"/>
                      <c:h val="0.1663807870370370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FFC3-4C32-B9E9-92667C12606D}"/>
                </c:ext>
              </c:extLst>
            </c:dLbl>
            <c:dLbl>
              <c:idx val="5"/>
              <c:layout>
                <c:manualLayout>
                  <c:x val="-0.28617473958333334"/>
                  <c:y val="-9.5214814814814863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6D24293-56B9-4295-829B-BA1EE0FD7EF2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4E5A6AF6-5CFF-4F6E-A51F-6CB234E78D8C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0FA824EF-7390-481F-86CE-6CCBF757990A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2058437499999998"/>
                      <c:h val="0.1408476851851851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FFC3-4C32-B9E9-92667C12606D}"/>
                </c:ext>
              </c:extLst>
            </c:dLbl>
            <c:dLbl>
              <c:idx val="6"/>
              <c:layout>
                <c:manualLayout>
                  <c:x val="-0.19163489583333337"/>
                  <c:y val="-0.12070023148148148"/>
                </c:manualLayout>
              </c:layout>
              <c:tx>
                <c:rich>
                  <a:bodyPr/>
                  <a:lstStyle/>
                  <a:p>
                    <a:fld id="{576C3055-7A14-4B3A-841D-178F58253F7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BC6D3B06-7177-423D-AFAE-D37BD904C0FD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3F10CDF9-DE9A-4212-B42D-37F42E55E5C7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849652342582106"/>
                      <c:h val="0.1741477149350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FFC3-4C32-B9E9-92667C12606D}"/>
                </c:ext>
              </c:extLst>
            </c:dLbl>
            <c:dLbl>
              <c:idx val="7"/>
              <c:layout>
                <c:manualLayout>
                  <c:x val="-0.20277674128190437"/>
                  <c:y val="-0.2175452334598926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9844B9E-3649-4016-BA2C-47199A7AC98D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EF542913-9705-43EA-A06A-BBF2D5D0921F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D20568A3-7E7C-48CC-8D5E-3E6E5EDE2CBE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400078125000001"/>
                      <c:h val="0.1663807870370370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FFC3-4C32-B9E9-92667C1260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Emissions'!$D$187:$D$194</c:f>
              <c:strCache>
                <c:ptCount val="8"/>
                <c:pt idx="0">
                  <c:v>Fiskiskip</c:v>
                </c:pt>
                <c:pt idx="1">
                  <c:v>Vegasamgöngur</c:v>
                </c:pt>
                <c:pt idx="2">
                  <c:v>Innanlandsflug</c:v>
                </c:pt>
                <c:pt idx="3">
                  <c:v>Strandsiglingar</c:v>
                </c:pt>
                <c:pt idx="4">
                  <c:v>Vélar og tæki</c:v>
                </c:pt>
                <c:pt idx="5">
                  <c:v>Eldsneytisbruni vegna staðbundins iðnaðar</c:v>
                </c:pt>
                <c:pt idx="6">
                  <c:v>Jarðvarmavirkjanir</c:v>
                </c:pt>
                <c:pt idx="7">
                  <c:v>Annað</c:v>
                </c:pt>
              </c:strCache>
            </c:strRef>
          </c:cat>
          <c:val>
            <c:numRef>
              <c:f>'Losun | Emissions'!$E$187:$E$194</c:f>
              <c:numCache>
                <c:formatCode>0</c:formatCode>
                <c:ptCount val="8"/>
                <c:pt idx="0">
                  <c:v>484.54957298019235</c:v>
                </c:pt>
                <c:pt idx="1">
                  <c:v>920.79432047634907</c:v>
                </c:pt>
                <c:pt idx="2">
                  <c:v>22.510975184533333</c:v>
                </c:pt>
                <c:pt idx="3">
                  <c:v>16.820451973603028</c:v>
                </c:pt>
                <c:pt idx="4">
                  <c:v>74.548194889896735</c:v>
                </c:pt>
                <c:pt idx="5">
                  <c:v>57.719794733950188</c:v>
                </c:pt>
                <c:pt idx="6">
                  <c:v>176.69460000000001</c:v>
                </c:pt>
                <c:pt idx="7">
                  <c:v>21.263681427537449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FC3-4C32-B9E9-92667C126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25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>
                <a:solidFill>
                  <a:sysClr val="windowText" lastClr="000000"/>
                </a:solidFill>
              </a:rPr>
              <a:t>Energy</a:t>
            </a:r>
          </a:p>
          <a:p>
            <a:pPr>
              <a:defRPr/>
            </a:pPr>
            <a:r>
              <a:rPr lang="is-IS" sz="1600" b="1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56126921305337607"/>
          <c:y val="0.4940599300293823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8909765189484707"/>
          <c:y val="0.13868204036923909"/>
          <c:w val="0.45580729166666667"/>
          <c:h val="0.8103240740740740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03-4750-B04E-4FA7294882B6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03-4750-B04E-4FA7294882B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03-4750-B04E-4FA7294882B6}"/>
              </c:ext>
            </c:extLst>
          </c:dPt>
          <c:dPt>
            <c:idx val="3"/>
            <c:bubble3D val="0"/>
            <c:spPr>
              <a:solidFill>
                <a:schemeClr val="bg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03-4750-B04E-4FA7294882B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703-4750-B04E-4FA7294882B6}"/>
              </c:ext>
            </c:extLst>
          </c:dPt>
          <c:dPt>
            <c:idx val="5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703-4750-B04E-4FA7294882B6}"/>
              </c:ext>
            </c:extLst>
          </c:dPt>
          <c:dPt>
            <c:idx val="6"/>
            <c:bubble3D val="0"/>
            <c:spPr>
              <a:solidFill>
                <a:srgbClr val="7FB9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703-4750-B04E-4FA7294882B6}"/>
              </c:ext>
            </c:extLst>
          </c:dPt>
          <c:dPt>
            <c:idx val="7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703-4750-B04E-4FA7294882B6}"/>
              </c:ext>
            </c:extLst>
          </c:dPt>
          <c:dLbls>
            <c:dLbl>
              <c:idx val="0"/>
              <c:layout>
                <c:manualLayout>
                  <c:x val="0.13802447916666666"/>
                  <c:y val="-0.16740462962962963"/>
                </c:manualLayout>
              </c:layout>
              <c:tx>
                <c:rich>
                  <a:bodyPr/>
                  <a:lstStyle/>
                  <a:p>
                    <a:fld id="{E991815E-681B-42ED-9624-01FBB04D2D4A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5C074B23-5B08-46C9-9EC7-C8B85EDA162E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fld id="{774259D6-FC4D-4D27-A2D5-1F85CC99AB66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599309895833337"/>
                      <c:h val="0.136982638888888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703-4750-B04E-4FA7294882B6}"/>
                </c:ext>
              </c:extLst>
            </c:dLbl>
            <c:dLbl>
              <c:idx val="1"/>
              <c:layout>
                <c:manualLayout>
                  <c:x val="0.19640698319519997"/>
                  <c:y val="9.7998171406573201E-2"/>
                </c:manualLayout>
              </c:layout>
              <c:tx>
                <c:rich>
                  <a:bodyPr/>
                  <a:lstStyle/>
                  <a:p>
                    <a:fld id="{9A2CE56F-586E-4003-9794-67084A62A598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D4AFCDA9-00BF-42DA-8F95-0C59C01CA4FE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fld id="{972D3CA6-7982-4E71-83F8-68F7FCACD481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727367670575935"/>
                      <c:h val="0.1804235209142395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703-4750-B04E-4FA7294882B6}"/>
                </c:ext>
              </c:extLst>
            </c:dLbl>
            <c:dLbl>
              <c:idx val="2"/>
              <c:layout>
                <c:manualLayout>
                  <c:x val="-0.15663942635365963"/>
                  <c:y val="0.2362770924125760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93A6EFF-BB30-400D-AE15-F8DC8C2EAADD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F1DD7C5F-DA06-4927-B9A1-8D79A6F8C383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E44184AC-C7F6-40EC-B7F0-201623969B0B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620831625405751"/>
                      <c:h val="0.136865310610749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703-4750-B04E-4FA7294882B6}"/>
                </c:ext>
              </c:extLst>
            </c:dLbl>
            <c:dLbl>
              <c:idx val="3"/>
              <c:layout>
                <c:manualLayout>
                  <c:x val="-0.37067324845109328"/>
                  <c:y val="0.16530701359438674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88284BB-67F2-4322-BD22-588DCC77F99C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2FCB070A-8073-495C-99E7-3DE139FF16E9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15C3C8B3-0A0D-4A5F-841E-2FCF725FC4A4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165892842158512"/>
                      <c:h val="0.1566911130264173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703-4750-B04E-4FA7294882B6}"/>
                </c:ext>
              </c:extLst>
            </c:dLbl>
            <c:dLbl>
              <c:idx val="4"/>
              <c:layout>
                <c:manualLayout>
                  <c:x val="-0.32127340263243204"/>
                  <c:y val="-3.7194819525261319E-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F863322-1B3D-447D-9C5B-F5B9DBE6B648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200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0D3F68E-BCFA-4AAA-88B8-02ADF59B487C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53792BC-A2CC-4339-A503-B19182FBD55F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481359089786782"/>
                      <c:h val="0.1996604381096402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703-4750-B04E-4FA7294882B6}"/>
                </c:ext>
              </c:extLst>
            </c:dLbl>
            <c:dLbl>
              <c:idx val="5"/>
              <c:layout>
                <c:manualLayout>
                  <c:x val="-0.34827590370246503"/>
                  <c:y val="-0.1421088189373290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6D24293-56B9-4295-829B-BA1EE0FD7EF2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4E5A6AF6-5CFF-4F6E-A51F-6CB234E78D8C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0FA824EF-7390-481F-86CE-6CCBF757990A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011607065779408"/>
                      <c:h val="0.1983306819205090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E703-4750-B04E-4FA7294882B6}"/>
                </c:ext>
              </c:extLst>
            </c:dLbl>
            <c:dLbl>
              <c:idx val="6"/>
              <c:layout>
                <c:manualLayout>
                  <c:x val="-0.24683593209984236"/>
                  <c:y val="-0.16608147389013478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Geothermal Energy</a:t>
                    </a:r>
                  </a:p>
                  <a:p>
                    <a:r>
                      <a:rPr lang="en-US" sz="1200" b="1"/>
                      <a:t>190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sz="1200" b="1"/>
                  </a:p>
                  <a:p>
                    <a:r>
                      <a:rPr lang="en-US" sz="1100" b="0"/>
                      <a:t>11%</a:t>
                    </a:r>
                    <a:endParaRPr lang="en-US" sz="1050" b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849652342582106"/>
                      <c:h val="0.1741477149350743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D-E703-4750-B04E-4FA7294882B6}"/>
                </c:ext>
              </c:extLst>
            </c:dLbl>
            <c:dLbl>
              <c:idx val="7"/>
              <c:layout>
                <c:manualLayout>
                  <c:x val="-0.11537509108108647"/>
                  <c:y val="-0.21754532534240864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9844B9E-3649-4016-BA2C-47199A7AC98D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EF542913-9705-43EA-A06A-BBF2D5D0921F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D20568A3-7E7C-48CC-8D5E-3E6E5EDE2CBE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400078125000001"/>
                      <c:h val="0.1663807870370370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E703-4750-B04E-4FA7294882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Emissions'!$AF$187:$AF$194</c:f>
              <c:strCache>
                <c:ptCount val="8"/>
                <c:pt idx="0">
                  <c:v>Fishing</c:v>
                </c:pt>
                <c:pt idx="1">
                  <c:v>Road Transport</c:v>
                </c:pt>
                <c:pt idx="2">
                  <c:v>Domestic Aviation</c:v>
                </c:pt>
                <c:pt idx="3">
                  <c:v>Domestic Navigation</c:v>
                </c:pt>
                <c:pt idx="4">
                  <c:v>Off-Road Vehicles and Other Machinery</c:v>
                </c:pt>
                <c:pt idx="5">
                  <c:v>Fuel Combustion in Stationary Industry</c:v>
                </c:pt>
                <c:pt idx="6">
                  <c:v>Geothermal Energy</c:v>
                </c:pt>
                <c:pt idx="7">
                  <c:v>Other Emissions</c:v>
                </c:pt>
              </c:strCache>
            </c:strRef>
          </c:cat>
          <c:val>
            <c:numRef>
              <c:f>'Losun | Emissions'!$E$187:$E$194</c:f>
              <c:numCache>
                <c:formatCode>0</c:formatCode>
                <c:ptCount val="8"/>
                <c:pt idx="0">
                  <c:v>484.54957298019235</c:v>
                </c:pt>
                <c:pt idx="1">
                  <c:v>920.79432047634907</c:v>
                </c:pt>
                <c:pt idx="2">
                  <c:v>22.510975184533333</c:v>
                </c:pt>
                <c:pt idx="3">
                  <c:v>16.820451973603028</c:v>
                </c:pt>
                <c:pt idx="4">
                  <c:v>74.548194889896735</c:v>
                </c:pt>
                <c:pt idx="5">
                  <c:v>57.719794733950188</c:v>
                </c:pt>
                <c:pt idx="6">
                  <c:v>176.69460000000001</c:v>
                </c:pt>
                <c:pt idx="7">
                  <c:v>21.263681427537449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703-4750-B04E-4FA729488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25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Energy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Data'!$E$27</c:f>
              <c:strCache>
                <c:ptCount val="1"/>
                <c:pt idx="0">
                  <c:v>Fishing</c:v>
                </c:pt>
              </c:strCache>
            </c:strRef>
          </c:tx>
          <c:spPr>
            <a:solidFill>
              <a:srgbClr val="41A86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Data'!$H$27:$AV$27</c15:sqref>
                  </c15:fullRef>
                </c:ext>
              </c:extLst>
              <c:f>'Talnagögn | Numerical Data'!$H$27:$AO$27</c:f>
              <c:numCache>
                <c:formatCode>0</c:formatCode>
                <c:ptCount val="34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569.41865140399079</c:v>
                </c:pt>
                <c:pt idx="32">
                  <c:v>481.51547449283527</c:v>
                </c:pt>
                <c:pt idx="33">
                  <c:v>484.54957298019235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AE-4025-B42D-B8C925953A21}"/>
            </c:ext>
          </c:extLst>
        </c:ser>
        <c:ser>
          <c:idx val="1"/>
          <c:order val="1"/>
          <c:tx>
            <c:strRef>
              <c:f>'Talnagögn | Numerical Data'!$E$28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rgbClr val="0073B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Data'!$H$28:$AV$28</c15:sqref>
                  </c15:fullRef>
                </c:ext>
              </c:extLst>
              <c:f>'Talnagögn | Numerical Data'!$H$28:$AO$28</c:f>
              <c:numCache>
                <c:formatCode>0</c:formatCode>
                <c:ptCount val="34"/>
                <c:pt idx="0">
                  <c:v>530.6875025223419</c:v>
                </c:pt>
                <c:pt idx="1">
                  <c:v>549.15876425011709</c:v>
                </c:pt>
                <c:pt idx="2">
                  <c:v>563.61369233292567</c:v>
                </c:pt>
                <c:pt idx="3">
                  <c:v>560.42686948518008</c:v>
                </c:pt>
                <c:pt idx="4">
                  <c:v>568.38582720172917</c:v>
                </c:pt>
                <c:pt idx="5">
                  <c:v>558.148206043963</c:v>
                </c:pt>
                <c:pt idx="6">
                  <c:v>538.7716287288938</c:v>
                </c:pt>
                <c:pt idx="7">
                  <c:v>570.03307543849473</c:v>
                </c:pt>
                <c:pt idx="8">
                  <c:v>578.61285730233681</c:v>
                </c:pt>
                <c:pt idx="9">
                  <c:v>604.17883527958486</c:v>
                </c:pt>
                <c:pt idx="10">
                  <c:v>615.72240171712576</c:v>
                </c:pt>
                <c:pt idx="11">
                  <c:v>622.27473347955288</c:v>
                </c:pt>
                <c:pt idx="12">
                  <c:v>631.11207564596589</c:v>
                </c:pt>
                <c:pt idx="13">
                  <c:v>709.88859870493513</c:v>
                </c:pt>
                <c:pt idx="14">
                  <c:v>746.62253694691617</c:v>
                </c:pt>
                <c:pt idx="15">
                  <c:v>774.95747101277266</c:v>
                </c:pt>
                <c:pt idx="16">
                  <c:v>883.41839261624648</c:v>
                </c:pt>
                <c:pt idx="17">
                  <c:v>914.92890097852603</c:v>
                </c:pt>
                <c:pt idx="18">
                  <c:v>861.19918356733797</c:v>
                </c:pt>
                <c:pt idx="19">
                  <c:v>861.99735794171988</c:v>
                </c:pt>
                <c:pt idx="20">
                  <c:v>814.47490155229229</c:v>
                </c:pt>
                <c:pt idx="21">
                  <c:v>796.08775836848304</c:v>
                </c:pt>
                <c:pt idx="22">
                  <c:v>790.58048843189806</c:v>
                </c:pt>
                <c:pt idx="23">
                  <c:v>805.05443779585062</c:v>
                </c:pt>
                <c:pt idx="24">
                  <c:v>804.17166727771121</c:v>
                </c:pt>
                <c:pt idx="25">
                  <c:v>826.7581564348211</c:v>
                </c:pt>
                <c:pt idx="26">
                  <c:v>901.86470885099754</c:v>
                </c:pt>
                <c:pt idx="27">
                  <c:v>951.50372351364103</c:v>
                </c:pt>
                <c:pt idx="28">
                  <c:v>977.00579166079274</c:v>
                </c:pt>
                <c:pt idx="29">
                  <c:v>956.64786180754822</c:v>
                </c:pt>
                <c:pt idx="30">
                  <c:v>830.53285744339826</c:v>
                </c:pt>
                <c:pt idx="31">
                  <c:v>859.5260140553471</c:v>
                </c:pt>
                <c:pt idx="32">
                  <c:v>925.53110026533784</c:v>
                </c:pt>
                <c:pt idx="33">
                  <c:v>920.79432047634907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AE-4025-B42D-B8C925953A21}"/>
            </c:ext>
          </c:extLst>
        </c:ser>
        <c:ser>
          <c:idx val="2"/>
          <c:order val="2"/>
          <c:tx>
            <c:strRef>
              <c:f>'Talnagögn | Numerical Data'!$E$33</c:f>
              <c:strCache>
                <c:ptCount val="1"/>
                <c:pt idx="0">
                  <c:v>Domestic Aviation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Data'!$H$33:$AV$33</c15:sqref>
                  </c15:fullRef>
                </c:ext>
              </c:extLst>
              <c:f>'Talnagögn | Numerical Data'!$H$33:$AO$33</c:f>
              <c:numCache>
                <c:formatCode>0</c:formatCode>
                <c:ptCount val="34"/>
                <c:pt idx="0">
                  <c:v>33.592689259466667</c:v>
                </c:pt>
                <c:pt idx="1">
                  <c:v>32.201725389066667</c:v>
                </c:pt>
                <c:pt idx="2">
                  <c:v>27.224410482266663</c:v>
                </c:pt>
                <c:pt idx="3">
                  <c:v>26.429316349733334</c:v>
                </c:pt>
                <c:pt idx="4">
                  <c:v>24.585201250133338</c:v>
                </c:pt>
                <c:pt idx="5">
                  <c:v>30.243199507600004</c:v>
                </c:pt>
                <c:pt idx="6">
                  <c:v>34.290320180666669</c:v>
                </c:pt>
                <c:pt idx="7">
                  <c:v>32.124993649733341</c:v>
                </c:pt>
                <c:pt idx="8">
                  <c:v>33.773912666933334</c:v>
                </c:pt>
                <c:pt idx="9">
                  <c:v>32.33894076213334</c:v>
                </c:pt>
                <c:pt idx="10">
                  <c:v>28.45911297426667</c:v>
                </c:pt>
                <c:pt idx="11">
                  <c:v>25.02166617</c:v>
                </c:pt>
                <c:pt idx="12">
                  <c:v>21.891146296399995</c:v>
                </c:pt>
                <c:pt idx="13">
                  <c:v>22.175639411333332</c:v>
                </c:pt>
                <c:pt idx="14">
                  <c:v>23.50699608213333</c:v>
                </c:pt>
                <c:pt idx="15">
                  <c:v>26.205441711733332</c:v>
                </c:pt>
                <c:pt idx="16">
                  <c:v>28.3528346704</c:v>
                </c:pt>
                <c:pt idx="17">
                  <c:v>22.219344058533331</c:v>
                </c:pt>
                <c:pt idx="18">
                  <c:v>26.434971138933332</c:v>
                </c:pt>
                <c:pt idx="19">
                  <c:v>21.952995185866662</c:v>
                </c:pt>
                <c:pt idx="20">
                  <c:v>21.298554827999997</c:v>
                </c:pt>
                <c:pt idx="21">
                  <c:v>20.433647872000002</c:v>
                </c:pt>
                <c:pt idx="22">
                  <c:v>21.0236773996</c:v>
                </c:pt>
                <c:pt idx="23">
                  <c:v>19.765428672133336</c:v>
                </c:pt>
                <c:pt idx="24">
                  <c:v>19.698405336533337</c:v>
                </c:pt>
                <c:pt idx="25">
                  <c:v>20.597434940666666</c:v>
                </c:pt>
                <c:pt idx="26">
                  <c:v>22.746395399866667</c:v>
                </c:pt>
                <c:pt idx="27">
                  <c:v>23.133315475600003</c:v>
                </c:pt>
                <c:pt idx="28">
                  <c:v>24.770402378666667</c:v>
                </c:pt>
                <c:pt idx="29">
                  <c:v>27.967275005594509</c:v>
                </c:pt>
                <c:pt idx="30">
                  <c:v>13.2458178014416</c:v>
                </c:pt>
                <c:pt idx="31">
                  <c:v>20.8932966504</c:v>
                </c:pt>
                <c:pt idx="32">
                  <c:v>24.268683868533337</c:v>
                </c:pt>
                <c:pt idx="33" formatCode="0.00">
                  <c:v>22.510975184533333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AE-4025-B42D-B8C925953A21}"/>
            </c:ext>
          </c:extLst>
        </c:ser>
        <c:ser>
          <c:idx val="3"/>
          <c:order val="3"/>
          <c:tx>
            <c:strRef>
              <c:f>'Talnagögn | Numerical Data'!$E$34</c:f>
              <c:strCache>
                <c:ptCount val="1"/>
                <c:pt idx="0">
                  <c:v>Domestic Navigation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Data'!$H$34:$AV$34</c15:sqref>
                  </c15:fullRef>
                </c:ext>
              </c:extLst>
              <c:f>'Talnagögn | Numerical Data'!$H$34:$AO$34</c:f>
              <c:numCache>
                <c:formatCode>0</c:formatCode>
                <c:ptCount val="34"/>
                <c:pt idx="0">
                  <c:v>32.90600746666972</c:v>
                </c:pt>
                <c:pt idx="1">
                  <c:v>23.118334138098895</c:v>
                </c:pt>
                <c:pt idx="2">
                  <c:v>26.214323179199816</c:v>
                </c:pt>
                <c:pt idx="3">
                  <c:v>32.019149494338876</c:v>
                </c:pt>
                <c:pt idx="4">
                  <c:v>26.952358460372999</c:v>
                </c:pt>
                <c:pt idx="5">
                  <c:v>37.524068872575825</c:v>
                </c:pt>
                <c:pt idx="6">
                  <c:v>44.252911984973828</c:v>
                </c:pt>
                <c:pt idx="7">
                  <c:v>26.941495555809812</c:v>
                </c:pt>
                <c:pt idx="8">
                  <c:v>20.668408117064299</c:v>
                </c:pt>
                <c:pt idx="9">
                  <c:v>18.20758204949944</c:v>
                </c:pt>
                <c:pt idx="10">
                  <c:v>12.662544690953844</c:v>
                </c:pt>
                <c:pt idx="11">
                  <c:v>20.64303991064217</c:v>
                </c:pt>
                <c:pt idx="12">
                  <c:v>18.67809749364854</c:v>
                </c:pt>
                <c:pt idx="13">
                  <c:v>34.257314086427598</c:v>
                </c:pt>
                <c:pt idx="14">
                  <c:v>48.756120365330574</c:v>
                </c:pt>
                <c:pt idx="15">
                  <c:v>22.602848961105504</c:v>
                </c:pt>
                <c:pt idx="16">
                  <c:v>51.559117007313546</c:v>
                </c:pt>
                <c:pt idx="17">
                  <c:v>61.411857554830583</c:v>
                </c:pt>
                <c:pt idx="18">
                  <c:v>55.369715839883263</c:v>
                </c:pt>
                <c:pt idx="19">
                  <c:v>31.752075715851465</c:v>
                </c:pt>
                <c:pt idx="20">
                  <c:v>35.307139818880238</c:v>
                </c:pt>
                <c:pt idx="21">
                  <c:v>18.702742389807792</c:v>
                </c:pt>
                <c:pt idx="22">
                  <c:v>13.816453576776222</c:v>
                </c:pt>
                <c:pt idx="23">
                  <c:v>15.811424417433498</c:v>
                </c:pt>
                <c:pt idx="24">
                  <c:v>20.451208760690278</c:v>
                </c:pt>
                <c:pt idx="25">
                  <c:v>26.634994300275558</c:v>
                </c:pt>
                <c:pt idx="26">
                  <c:v>27.818002298841321</c:v>
                </c:pt>
                <c:pt idx="27">
                  <c:v>31.64325842576952</c:v>
                </c:pt>
                <c:pt idx="28">
                  <c:v>43.469950045502642</c:v>
                </c:pt>
                <c:pt idx="29">
                  <c:v>53.20264126363837</c:v>
                </c:pt>
                <c:pt idx="30">
                  <c:v>25.153031456029371</c:v>
                </c:pt>
                <c:pt idx="31">
                  <c:v>17.531150093573494</c:v>
                </c:pt>
                <c:pt idx="32">
                  <c:v>24.594817204517007</c:v>
                </c:pt>
                <c:pt idx="33" formatCode="0.00">
                  <c:v>16.820451973603028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AE-4025-B42D-B8C925953A21}"/>
            </c:ext>
          </c:extLst>
        </c:ser>
        <c:ser>
          <c:idx val="4"/>
          <c:order val="4"/>
          <c:tx>
            <c:strRef>
              <c:f>'Talnagögn | Numerical Data'!$E$35</c:f>
              <c:strCache>
                <c:ptCount val="1"/>
                <c:pt idx="0">
                  <c:v>Off-Road Vehicles and Other Machinery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Data'!$H$35:$AV$35</c15:sqref>
                  </c15:fullRef>
                </c:ext>
              </c:extLst>
              <c:f>'Talnagögn | Numerical Data'!$H$35:$AO$35</c:f>
              <c:numCache>
                <c:formatCode>0</c:formatCode>
                <c:ptCount val="34"/>
                <c:pt idx="0">
                  <c:v>132.69956180646039</c:v>
                </c:pt>
                <c:pt idx="1">
                  <c:v>126.61678523119784</c:v>
                </c:pt>
                <c:pt idx="2">
                  <c:v>118.00097418318089</c:v>
                </c:pt>
                <c:pt idx="3">
                  <c:v>127.39940553726262</c:v>
                </c:pt>
                <c:pt idx="4">
                  <c:v>129.83810631241099</c:v>
                </c:pt>
                <c:pt idx="5">
                  <c:v>163.28813671537699</c:v>
                </c:pt>
                <c:pt idx="6">
                  <c:v>158.35483371464707</c:v>
                </c:pt>
                <c:pt idx="7">
                  <c:v>190.80562569111964</c:v>
                </c:pt>
                <c:pt idx="8">
                  <c:v>192.96132537344991</c:v>
                </c:pt>
                <c:pt idx="9">
                  <c:v>211.5031377140119</c:v>
                </c:pt>
                <c:pt idx="10">
                  <c:v>216.21632875366109</c:v>
                </c:pt>
                <c:pt idx="11">
                  <c:v>211.51012539531609</c:v>
                </c:pt>
                <c:pt idx="12">
                  <c:v>198.07630808808773</c:v>
                </c:pt>
                <c:pt idx="13">
                  <c:v>181.57113148074808</c:v>
                </c:pt>
                <c:pt idx="14">
                  <c:v>217.89668386268426</c:v>
                </c:pt>
                <c:pt idx="15">
                  <c:v>236.89254361749528</c:v>
                </c:pt>
                <c:pt idx="16">
                  <c:v>214.30164332811569</c:v>
                </c:pt>
                <c:pt idx="17">
                  <c:v>215.83366248928385</c:v>
                </c:pt>
                <c:pt idx="18">
                  <c:v>208.96156893666625</c:v>
                </c:pt>
                <c:pt idx="19">
                  <c:v>145.57310735873384</c:v>
                </c:pt>
                <c:pt idx="20">
                  <c:v>116.66251837871671</c:v>
                </c:pt>
                <c:pt idx="21">
                  <c:v>106.724173287534</c:v>
                </c:pt>
                <c:pt idx="22">
                  <c:v>102.82225724651585</c:v>
                </c:pt>
                <c:pt idx="23">
                  <c:v>98.852644261966944</c:v>
                </c:pt>
                <c:pt idx="24">
                  <c:v>117.37447230447313</c:v>
                </c:pt>
                <c:pt idx="25">
                  <c:v>116.13287890779706</c:v>
                </c:pt>
                <c:pt idx="26">
                  <c:v>134.94854641811298</c:v>
                </c:pt>
                <c:pt idx="27">
                  <c:v>138.05064207733514</c:v>
                </c:pt>
                <c:pt idx="28">
                  <c:v>109.98053877254956</c:v>
                </c:pt>
                <c:pt idx="29">
                  <c:v>86.903419069836744</c:v>
                </c:pt>
                <c:pt idx="30">
                  <c:v>63.052941906921838</c:v>
                </c:pt>
                <c:pt idx="31">
                  <c:v>60.291972034396785</c:v>
                </c:pt>
                <c:pt idx="32">
                  <c:v>59.411699755651256</c:v>
                </c:pt>
                <c:pt idx="33" formatCode="0.00">
                  <c:v>74.548194889896735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AE-4025-B42D-B8C925953A21}"/>
            </c:ext>
          </c:extLst>
        </c:ser>
        <c:ser>
          <c:idx val="5"/>
          <c:order val="5"/>
          <c:tx>
            <c:strRef>
              <c:f>'Talnagögn | Numerical Data'!$E$39</c:f>
              <c:strCache>
                <c:ptCount val="1"/>
                <c:pt idx="0">
                  <c:v>Fuel Combustion in Stationary Industry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Data'!$H$39:$AV$39</c15:sqref>
                  </c15:fullRef>
                </c:ext>
              </c:extLst>
              <c:f>'Talnagögn | Numerical Data'!$H$39:$AO$39</c:f>
              <c:numCache>
                <c:formatCode>0</c:formatCode>
                <c:ptCount val="34"/>
                <c:pt idx="0">
                  <c:v>238.30199647388656</c:v>
                </c:pt>
                <c:pt idx="1">
                  <c:v>167.10541943108461</c:v>
                </c:pt>
                <c:pt idx="2">
                  <c:v>230.44269536273939</c:v>
                </c:pt>
                <c:pt idx="3">
                  <c:v>249.2064948926791</c:v>
                </c:pt>
                <c:pt idx="4">
                  <c:v>228.70557320557307</c:v>
                </c:pt>
                <c:pt idx="5">
                  <c:v>216.971603208906</c:v>
                </c:pt>
                <c:pt idx="6">
                  <c:v>264.1077975486719</c:v>
                </c:pt>
                <c:pt idx="7">
                  <c:v>302.32644075888601</c:v>
                </c:pt>
                <c:pt idx="8">
                  <c:v>273.08893237380107</c:v>
                </c:pt>
                <c:pt idx="9">
                  <c:v>280.3186926905546</c:v>
                </c:pt>
                <c:pt idx="10">
                  <c:v>226.43051087206067</c:v>
                </c:pt>
                <c:pt idx="11">
                  <c:v>263.34738966869639</c:v>
                </c:pt>
                <c:pt idx="12">
                  <c:v>279.42915581781841</c:v>
                </c:pt>
                <c:pt idx="13">
                  <c:v>257.63780676350132</c:v>
                </c:pt>
                <c:pt idx="14">
                  <c:v>239.60836209868438</c:v>
                </c:pt>
                <c:pt idx="15">
                  <c:v>185.16106618658978</c:v>
                </c:pt>
                <c:pt idx="16">
                  <c:v>189.21272415501136</c:v>
                </c:pt>
                <c:pt idx="17">
                  <c:v>183.90268549207769</c:v>
                </c:pt>
                <c:pt idx="18">
                  <c:v>160.63851217332601</c:v>
                </c:pt>
                <c:pt idx="19">
                  <c:v>116.7100487932551</c:v>
                </c:pt>
                <c:pt idx="20">
                  <c:v>84.411799420601625</c:v>
                </c:pt>
                <c:pt idx="21">
                  <c:v>98.726782685505796</c:v>
                </c:pt>
                <c:pt idx="22">
                  <c:v>83.589289785807523</c:v>
                </c:pt>
                <c:pt idx="23">
                  <c:v>74.708501704446036</c:v>
                </c:pt>
                <c:pt idx="24">
                  <c:v>31.896693599301095</c:v>
                </c:pt>
                <c:pt idx="25">
                  <c:v>61.74105215607937</c:v>
                </c:pt>
                <c:pt idx="26">
                  <c:v>59.934001713100656</c:v>
                </c:pt>
                <c:pt idx="27">
                  <c:v>31.319911894929575</c:v>
                </c:pt>
                <c:pt idx="28">
                  <c:v>37.869159429064503</c:v>
                </c:pt>
                <c:pt idx="29">
                  <c:v>28.604367521815185</c:v>
                </c:pt>
                <c:pt idx="30">
                  <c:v>32.045116125792724</c:v>
                </c:pt>
                <c:pt idx="31">
                  <c:v>43.338115793797186</c:v>
                </c:pt>
                <c:pt idx="32">
                  <c:v>95.470231039803451</c:v>
                </c:pt>
                <c:pt idx="33" formatCode="0.00">
                  <c:v>57.719794733950188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AE-4025-B42D-B8C925953A21}"/>
            </c:ext>
          </c:extLst>
        </c:ser>
        <c:ser>
          <c:idx val="6"/>
          <c:order val="6"/>
          <c:tx>
            <c:strRef>
              <c:f>'Talnagögn | Numerical Data'!$E$42</c:f>
              <c:strCache>
                <c:ptCount val="1"/>
                <c:pt idx="0">
                  <c:v>Geothermal Energy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Data'!$H$42:$AV$42</c15:sqref>
                  </c15:fullRef>
                </c:ext>
              </c:extLst>
              <c:f>'Talnagögn | Numerical Data'!$H$42:$AO$42</c:f>
              <c:numCache>
                <c:formatCode>0</c:formatCode>
                <c:ptCount val="34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 formatCode="0.00">
                  <c:v>176.69460000000001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AE-4025-B42D-B8C925953A21}"/>
            </c:ext>
          </c:extLst>
        </c:ser>
        <c:ser>
          <c:idx val="7"/>
          <c:order val="7"/>
          <c:tx>
            <c:strRef>
              <c:f>'Talnagögn | Numerical Data'!$E$43</c:f>
              <c:strCache>
                <c:ptCount val="1"/>
                <c:pt idx="0">
                  <c:v>Other Emissions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Data'!$H$43:$AV$43</c15:sqref>
                  </c15:fullRef>
                </c:ext>
              </c:extLst>
              <c:f>'Talnagögn | Numerical Data'!$H$43:$AO$43</c:f>
              <c:numCache>
                <c:formatCode>0</c:formatCode>
                <c:ptCount val="34"/>
                <c:pt idx="0">
                  <c:v>50.335769115133871</c:v>
                </c:pt>
                <c:pt idx="1">
                  <c:v>48.432158314397384</c:v>
                </c:pt>
                <c:pt idx="2">
                  <c:v>48.135633581615366</c:v>
                </c:pt>
                <c:pt idx="3">
                  <c:v>47.432714323383379</c:v>
                </c:pt>
                <c:pt idx="4">
                  <c:v>45.358697454421872</c:v>
                </c:pt>
                <c:pt idx="5">
                  <c:v>47.307614383505552</c:v>
                </c:pt>
                <c:pt idx="6">
                  <c:v>49.867629809716618</c:v>
                </c:pt>
                <c:pt idx="7">
                  <c:v>35.050722512629818</c:v>
                </c:pt>
                <c:pt idx="8">
                  <c:v>49.437868773646187</c:v>
                </c:pt>
                <c:pt idx="9">
                  <c:v>47.541419523388868</c:v>
                </c:pt>
                <c:pt idx="10">
                  <c:v>39.89045578573996</c:v>
                </c:pt>
                <c:pt idx="11">
                  <c:v>50.717562459242799</c:v>
                </c:pt>
                <c:pt idx="12">
                  <c:v>52.599180893089397</c:v>
                </c:pt>
                <c:pt idx="13">
                  <c:v>29.11470650787669</c:v>
                </c:pt>
                <c:pt idx="14">
                  <c:v>49.014624471929437</c:v>
                </c:pt>
                <c:pt idx="15">
                  <c:v>50.94438910873987</c:v>
                </c:pt>
                <c:pt idx="16">
                  <c:v>49.249190779504261</c:v>
                </c:pt>
                <c:pt idx="17">
                  <c:v>45.67959365373963</c:v>
                </c:pt>
                <c:pt idx="18">
                  <c:v>26.832800049790876</c:v>
                </c:pt>
                <c:pt idx="19">
                  <c:v>23.658811714296917</c:v>
                </c:pt>
                <c:pt idx="20">
                  <c:v>33.231314002214049</c:v>
                </c:pt>
                <c:pt idx="21">
                  <c:v>23.771070120500326</c:v>
                </c:pt>
                <c:pt idx="22">
                  <c:v>17.499855349649351</c:v>
                </c:pt>
                <c:pt idx="23">
                  <c:v>14.550980972241859</c:v>
                </c:pt>
                <c:pt idx="24">
                  <c:v>21.599417280222951</c:v>
                </c:pt>
                <c:pt idx="25">
                  <c:v>13.082413579933018</c:v>
                </c:pt>
                <c:pt idx="26">
                  <c:v>10.746082324501913</c:v>
                </c:pt>
                <c:pt idx="27">
                  <c:v>14.781436053724519</c:v>
                </c:pt>
                <c:pt idx="28">
                  <c:v>11.828861394805926</c:v>
                </c:pt>
                <c:pt idx="29">
                  <c:v>15.605465010967691</c:v>
                </c:pt>
                <c:pt idx="30">
                  <c:v>11.859525336504021</c:v>
                </c:pt>
                <c:pt idx="31">
                  <c:v>13.269967570525523</c:v>
                </c:pt>
                <c:pt idx="32">
                  <c:v>18.864580827509371</c:v>
                </c:pt>
                <c:pt idx="33" formatCode="0.00">
                  <c:v>21.263681427537449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3AE-4025-B42D-B8C925953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993243424"/>
        <c:axId val="439305608"/>
      </c:barChart>
      <c:cat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0"/>
        <c:lblAlgn val="ctr"/>
        <c:lblOffset val="100"/>
        <c:tickLblSkip val="1"/>
        <c:noMultiLvlLbl val="0"/>
      </c:cat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Orka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Data'!$D$27</c:f>
              <c:strCache>
                <c:ptCount val="1"/>
                <c:pt idx="0">
                  <c:v>Fiskiskip</c:v>
                </c:pt>
              </c:strCache>
            </c:strRef>
          </c:tx>
          <c:spPr>
            <a:solidFill>
              <a:srgbClr val="41A86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Data'!$H$27:$AV$27</c15:sqref>
                  </c15:fullRef>
                </c:ext>
              </c:extLst>
              <c:f>'Talnagögn | Numerical Data'!$H$27:$AO$27</c:f>
              <c:numCache>
                <c:formatCode>0</c:formatCode>
                <c:ptCount val="34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569.41865140399079</c:v>
                </c:pt>
                <c:pt idx="32">
                  <c:v>481.51547449283527</c:v>
                </c:pt>
                <c:pt idx="33">
                  <c:v>484.54957298019235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D-475A-B1AF-D35C8BF09E6B}"/>
            </c:ext>
          </c:extLst>
        </c:ser>
        <c:ser>
          <c:idx val="1"/>
          <c:order val="1"/>
          <c:tx>
            <c:strRef>
              <c:f>'Talnagögn | Numerical Data'!$D$28</c:f>
              <c:strCache>
                <c:ptCount val="1"/>
                <c:pt idx="0">
                  <c:v>Vegasamgöngur</c:v>
                </c:pt>
              </c:strCache>
            </c:strRef>
          </c:tx>
          <c:spPr>
            <a:solidFill>
              <a:srgbClr val="0073B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Data'!$H$28:$AV$28</c15:sqref>
                  </c15:fullRef>
                </c:ext>
              </c:extLst>
              <c:f>'Talnagögn | Numerical Data'!$H$28:$AO$28</c:f>
              <c:numCache>
                <c:formatCode>0</c:formatCode>
                <c:ptCount val="34"/>
                <c:pt idx="0">
                  <c:v>530.6875025223419</c:v>
                </c:pt>
                <c:pt idx="1">
                  <c:v>549.15876425011709</c:v>
                </c:pt>
                <c:pt idx="2">
                  <c:v>563.61369233292567</c:v>
                </c:pt>
                <c:pt idx="3">
                  <c:v>560.42686948518008</c:v>
                </c:pt>
                <c:pt idx="4">
                  <c:v>568.38582720172917</c:v>
                </c:pt>
                <c:pt idx="5">
                  <c:v>558.148206043963</c:v>
                </c:pt>
                <c:pt idx="6">
                  <c:v>538.7716287288938</c:v>
                </c:pt>
                <c:pt idx="7">
                  <c:v>570.03307543849473</c:v>
                </c:pt>
                <c:pt idx="8">
                  <c:v>578.61285730233681</c:v>
                </c:pt>
                <c:pt idx="9">
                  <c:v>604.17883527958486</c:v>
                </c:pt>
                <c:pt idx="10">
                  <c:v>615.72240171712576</c:v>
                </c:pt>
                <c:pt idx="11">
                  <c:v>622.27473347955288</c:v>
                </c:pt>
                <c:pt idx="12">
                  <c:v>631.11207564596589</c:v>
                </c:pt>
                <c:pt idx="13">
                  <c:v>709.88859870493513</c:v>
                </c:pt>
                <c:pt idx="14">
                  <c:v>746.62253694691617</c:v>
                </c:pt>
                <c:pt idx="15">
                  <c:v>774.95747101277266</c:v>
                </c:pt>
                <c:pt idx="16">
                  <c:v>883.41839261624648</c:v>
                </c:pt>
                <c:pt idx="17">
                  <c:v>914.92890097852603</c:v>
                </c:pt>
                <c:pt idx="18">
                  <c:v>861.19918356733797</c:v>
                </c:pt>
                <c:pt idx="19">
                  <c:v>861.99735794171988</c:v>
                </c:pt>
                <c:pt idx="20">
                  <c:v>814.47490155229229</c:v>
                </c:pt>
                <c:pt idx="21">
                  <c:v>796.08775836848304</c:v>
                </c:pt>
                <c:pt idx="22">
                  <c:v>790.58048843189806</c:v>
                </c:pt>
                <c:pt idx="23">
                  <c:v>805.05443779585062</c:v>
                </c:pt>
                <c:pt idx="24">
                  <c:v>804.17166727771121</c:v>
                </c:pt>
                <c:pt idx="25">
                  <c:v>826.7581564348211</c:v>
                </c:pt>
                <c:pt idx="26">
                  <c:v>901.86470885099754</c:v>
                </c:pt>
                <c:pt idx="27">
                  <c:v>951.50372351364103</c:v>
                </c:pt>
                <c:pt idx="28">
                  <c:v>977.00579166079274</c:v>
                </c:pt>
                <c:pt idx="29">
                  <c:v>956.64786180754822</c:v>
                </c:pt>
                <c:pt idx="30">
                  <c:v>830.53285744339826</c:v>
                </c:pt>
                <c:pt idx="31">
                  <c:v>859.5260140553471</c:v>
                </c:pt>
                <c:pt idx="32">
                  <c:v>925.53110026533784</c:v>
                </c:pt>
                <c:pt idx="33">
                  <c:v>920.79432047634907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FD-475A-B1AF-D35C8BF09E6B}"/>
            </c:ext>
          </c:extLst>
        </c:ser>
        <c:ser>
          <c:idx val="2"/>
          <c:order val="2"/>
          <c:tx>
            <c:strRef>
              <c:f>'Talnagögn | Numerical Data'!$D$33</c:f>
              <c:strCache>
                <c:ptCount val="1"/>
                <c:pt idx="0">
                  <c:v>Innanlandsflug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Data'!$H$33:$AV$33</c15:sqref>
                  </c15:fullRef>
                </c:ext>
              </c:extLst>
              <c:f>'Talnagögn | Numerical Data'!$H$33:$AO$33</c:f>
              <c:numCache>
                <c:formatCode>0</c:formatCode>
                <c:ptCount val="34"/>
                <c:pt idx="0">
                  <c:v>33.592689259466667</c:v>
                </c:pt>
                <c:pt idx="1">
                  <c:v>32.201725389066667</c:v>
                </c:pt>
                <c:pt idx="2">
                  <c:v>27.224410482266663</c:v>
                </c:pt>
                <c:pt idx="3">
                  <c:v>26.429316349733334</c:v>
                </c:pt>
                <c:pt idx="4">
                  <c:v>24.585201250133338</c:v>
                </c:pt>
                <c:pt idx="5">
                  <c:v>30.243199507600004</c:v>
                </c:pt>
                <c:pt idx="6">
                  <c:v>34.290320180666669</c:v>
                </c:pt>
                <c:pt idx="7">
                  <c:v>32.124993649733341</c:v>
                </c:pt>
                <c:pt idx="8">
                  <c:v>33.773912666933334</c:v>
                </c:pt>
                <c:pt idx="9">
                  <c:v>32.33894076213334</c:v>
                </c:pt>
                <c:pt idx="10">
                  <c:v>28.45911297426667</c:v>
                </c:pt>
                <c:pt idx="11">
                  <c:v>25.02166617</c:v>
                </c:pt>
                <c:pt idx="12">
                  <c:v>21.891146296399995</c:v>
                </c:pt>
                <c:pt idx="13">
                  <c:v>22.175639411333332</c:v>
                </c:pt>
                <c:pt idx="14">
                  <c:v>23.50699608213333</c:v>
                </c:pt>
                <c:pt idx="15">
                  <c:v>26.205441711733332</c:v>
                </c:pt>
                <c:pt idx="16">
                  <c:v>28.3528346704</c:v>
                </c:pt>
                <c:pt idx="17">
                  <c:v>22.219344058533331</c:v>
                </c:pt>
                <c:pt idx="18">
                  <c:v>26.434971138933332</c:v>
                </c:pt>
                <c:pt idx="19">
                  <c:v>21.952995185866662</c:v>
                </c:pt>
                <c:pt idx="20">
                  <c:v>21.298554827999997</c:v>
                </c:pt>
                <c:pt idx="21">
                  <c:v>20.433647872000002</c:v>
                </c:pt>
                <c:pt idx="22">
                  <c:v>21.0236773996</c:v>
                </c:pt>
                <c:pt idx="23">
                  <c:v>19.765428672133336</c:v>
                </c:pt>
                <c:pt idx="24">
                  <c:v>19.698405336533337</c:v>
                </c:pt>
                <c:pt idx="25">
                  <c:v>20.597434940666666</c:v>
                </c:pt>
                <c:pt idx="26">
                  <c:v>22.746395399866667</c:v>
                </c:pt>
                <c:pt idx="27">
                  <c:v>23.133315475600003</c:v>
                </c:pt>
                <c:pt idx="28">
                  <c:v>24.770402378666667</c:v>
                </c:pt>
                <c:pt idx="29">
                  <c:v>27.967275005594509</c:v>
                </c:pt>
                <c:pt idx="30">
                  <c:v>13.2458178014416</c:v>
                </c:pt>
                <c:pt idx="31">
                  <c:v>20.8932966504</c:v>
                </c:pt>
                <c:pt idx="32">
                  <c:v>24.268683868533337</c:v>
                </c:pt>
                <c:pt idx="33" formatCode="0.00">
                  <c:v>22.510975184533333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FD-475A-B1AF-D35C8BF09E6B}"/>
            </c:ext>
          </c:extLst>
        </c:ser>
        <c:ser>
          <c:idx val="3"/>
          <c:order val="3"/>
          <c:tx>
            <c:strRef>
              <c:f>'Talnagögn | Numerical Data'!$D$34</c:f>
              <c:strCache>
                <c:ptCount val="1"/>
                <c:pt idx="0">
                  <c:v>Strandsiglingar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Data'!$H$34:$AV$34</c15:sqref>
                  </c15:fullRef>
                </c:ext>
              </c:extLst>
              <c:f>'Talnagögn | Numerical Data'!$H$34:$AO$34</c:f>
              <c:numCache>
                <c:formatCode>0</c:formatCode>
                <c:ptCount val="34"/>
                <c:pt idx="0">
                  <c:v>32.90600746666972</c:v>
                </c:pt>
                <c:pt idx="1">
                  <c:v>23.118334138098895</c:v>
                </c:pt>
                <c:pt idx="2">
                  <c:v>26.214323179199816</c:v>
                </c:pt>
                <c:pt idx="3">
                  <c:v>32.019149494338876</c:v>
                </c:pt>
                <c:pt idx="4">
                  <c:v>26.952358460372999</c:v>
                </c:pt>
                <c:pt idx="5">
                  <c:v>37.524068872575825</c:v>
                </c:pt>
                <c:pt idx="6">
                  <c:v>44.252911984973828</c:v>
                </c:pt>
                <c:pt idx="7">
                  <c:v>26.941495555809812</c:v>
                </c:pt>
                <c:pt idx="8">
                  <c:v>20.668408117064299</c:v>
                </c:pt>
                <c:pt idx="9">
                  <c:v>18.20758204949944</c:v>
                </c:pt>
                <c:pt idx="10">
                  <c:v>12.662544690953844</c:v>
                </c:pt>
                <c:pt idx="11">
                  <c:v>20.64303991064217</c:v>
                </c:pt>
                <c:pt idx="12">
                  <c:v>18.67809749364854</c:v>
                </c:pt>
                <c:pt idx="13">
                  <c:v>34.257314086427598</c:v>
                </c:pt>
                <c:pt idx="14">
                  <c:v>48.756120365330574</c:v>
                </c:pt>
                <c:pt idx="15">
                  <c:v>22.602848961105504</c:v>
                </c:pt>
                <c:pt idx="16">
                  <c:v>51.559117007313546</c:v>
                </c:pt>
                <c:pt idx="17">
                  <c:v>61.411857554830583</c:v>
                </c:pt>
                <c:pt idx="18">
                  <c:v>55.369715839883263</c:v>
                </c:pt>
                <c:pt idx="19">
                  <c:v>31.752075715851465</c:v>
                </c:pt>
                <c:pt idx="20">
                  <c:v>35.307139818880238</c:v>
                </c:pt>
                <c:pt idx="21">
                  <c:v>18.702742389807792</c:v>
                </c:pt>
                <c:pt idx="22">
                  <c:v>13.816453576776222</c:v>
                </c:pt>
                <c:pt idx="23">
                  <c:v>15.811424417433498</c:v>
                </c:pt>
                <c:pt idx="24">
                  <c:v>20.451208760690278</c:v>
                </c:pt>
                <c:pt idx="25">
                  <c:v>26.634994300275558</c:v>
                </c:pt>
                <c:pt idx="26">
                  <c:v>27.818002298841321</c:v>
                </c:pt>
                <c:pt idx="27">
                  <c:v>31.64325842576952</c:v>
                </c:pt>
                <c:pt idx="28">
                  <c:v>43.469950045502642</c:v>
                </c:pt>
                <c:pt idx="29">
                  <c:v>53.20264126363837</c:v>
                </c:pt>
                <c:pt idx="30">
                  <c:v>25.153031456029371</c:v>
                </c:pt>
                <c:pt idx="31">
                  <c:v>17.531150093573494</c:v>
                </c:pt>
                <c:pt idx="32">
                  <c:v>24.594817204517007</c:v>
                </c:pt>
                <c:pt idx="33" formatCode="0.00">
                  <c:v>16.820451973603028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FD-475A-B1AF-D35C8BF09E6B}"/>
            </c:ext>
          </c:extLst>
        </c:ser>
        <c:ser>
          <c:idx val="4"/>
          <c:order val="4"/>
          <c:tx>
            <c:strRef>
              <c:f>'Talnagögn | Numerical Data'!$D$35</c:f>
              <c:strCache>
                <c:ptCount val="1"/>
                <c:pt idx="0">
                  <c:v>Vélar og tæki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Data'!$H$35:$AV$35</c15:sqref>
                  </c15:fullRef>
                </c:ext>
              </c:extLst>
              <c:f>'Talnagögn | Numerical Data'!$H$35:$AO$35</c:f>
              <c:numCache>
                <c:formatCode>0</c:formatCode>
                <c:ptCount val="34"/>
                <c:pt idx="0">
                  <c:v>132.69956180646039</c:v>
                </c:pt>
                <c:pt idx="1">
                  <c:v>126.61678523119784</c:v>
                </c:pt>
                <c:pt idx="2">
                  <c:v>118.00097418318089</c:v>
                </c:pt>
                <c:pt idx="3">
                  <c:v>127.39940553726262</c:v>
                </c:pt>
                <c:pt idx="4">
                  <c:v>129.83810631241099</c:v>
                </c:pt>
                <c:pt idx="5">
                  <c:v>163.28813671537699</c:v>
                </c:pt>
                <c:pt idx="6">
                  <c:v>158.35483371464707</c:v>
                </c:pt>
                <c:pt idx="7">
                  <c:v>190.80562569111964</c:v>
                </c:pt>
                <c:pt idx="8">
                  <c:v>192.96132537344991</c:v>
                </c:pt>
                <c:pt idx="9">
                  <c:v>211.5031377140119</c:v>
                </c:pt>
                <c:pt idx="10">
                  <c:v>216.21632875366109</c:v>
                </c:pt>
                <c:pt idx="11">
                  <c:v>211.51012539531609</c:v>
                </c:pt>
                <c:pt idx="12">
                  <c:v>198.07630808808773</c:v>
                </c:pt>
                <c:pt idx="13">
                  <c:v>181.57113148074808</c:v>
                </c:pt>
                <c:pt idx="14">
                  <c:v>217.89668386268426</c:v>
                </c:pt>
                <c:pt idx="15">
                  <c:v>236.89254361749528</c:v>
                </c:pt>
                <c:pt idx="16">
                  <c:v>214.30164332811569</c:v>
                </c:pt>
                <c:pt idx="17">
                  <c:v>215.83366248928385</c:v>
                </c:pt>
                <c:pt idx="18">
                  <c:v>208.96156893666625</c:v>
                </c:pt>
                <c:pt idx="19">
                  <c:v>145.57310735873384</c:v>
                </c:pt>
                <c:pt idx="20">
                  <c:v>116.66251837871671</c:v>
                </c:pt>
                <c:pt idx="21">
                  <c:v>106.724173287534</c:v>
                </c:pt>
                <c:pt idx="22">
                  <c:v>102.82225724651585</c:v>
                </c:pt>
                <c:pt idx="23">
                  <c:v>98.852644261966944</c:v>
                </c:pt>
                <c:pt idx="24">
                  <c:v>117.37447230447313</c:v>
                </c:pt>
                <c:pt idx="25">
                  <c:v>116.13287890779706</c:v>
                </c:pt>
                <c:pt idx="26">
                  <c:v>134.94854641811298</c:v>
                </c:pt>
                <c:pt idx="27">
                  <c:v>138.05064207733514</c:v>
                </c:pt>
                <c:pt idx="28">
                  <c:v>109.98053877254956</c:v>
                </c:pt>
                <c:pt idx="29">
                  <c:v>86.903419069836744</c:v>
                </c:pt>
                <c:pt idx="30">
                  <c:v>63.052941906921838</c:v>
                </c:pt>
                <c:pt idx="31">
                  <c:v>60.291972034396785</c:v>
                </c:pt>
                <c:pt idx="32">
                  <c:v>59.411699755651256</c:v>
                </c:pt>
                <c:pt idx="33" formatCode="0.00">
                  <c:v>74.548194889896735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FD-475A-B1AF-D35C8BF09E6B}"/>
            </c:ext>
          </c:extLst>
        </c:ser>
        <c:ser>
          <c:idx val="5"/>
          <c:order val="5"/>
          <c:tx>
            <c:strRef>
              <c:f>'Talnagögn | Numerical Data'!$D$39</c:f>
              <c:strCache>
                <c:ptCount val="1"/>
                <c:pt idx="0">
                  <c:v>Eldsneytisbruni vegna staðbundins iðnaðar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Data'!$H$39:$AV$39</c15:sqref>
                  </c15:fullRef>
                </c:ext>
              </c:extLst>
              <c:f>'Talnagögn | Numerical Data'!$H$39:$AO$39</c:f>
              <c:numCache>
                <c:formatCode>0</c:formatCode>
                <c:ptCount val="34"/>
                <c:pt idx="0">
                  <c:v>238.30199647388656</c:v>
                </c:pt>
                <c:pt idx="1">
                  <c:v>167.10541943108461</c:v>
                </c:pt>
                <c:pt idx="2">
                  <c:v>230.44269536273939</c:v>
                </c:pt>
                <c:pt idx="3">
                  <c:v>249.2064948926791</c:v>
                </c:pt>
                <c:pt idx="4">
                  <c:v>228.70557320557307</c:v>
                </c:pt>
                <c:pt idx="5">
                  <c:v>216.971603208906</c:v>
                </c:pt>
                <c:pt idx="6">
                  <c:v>264.1077975486719</c:v>
                </c:pt>
                <c:pt idx="7">
                  <c:v>302.32644075888601</c:v>
                </c:pt>
                <c:pt idx="8">
                  <c:v>273.08893237380107</c:v>
                </c:pt>
                <c:pt idx="9">
                  <c:v>280.3186926905546</c:v>
                </c:pt>
                <c:pt idx="10">
                  <c:v>226.43051087206067</c:v>
                </c:pt>
                <c:pt idx="11">
                  <c:v>263.34738966869639</c:v>
                </c:pt>
                <c:pt idx="12">
                  <c:v>279.42915581781841</c:v>
                </c:pt>
                <c:pt idx="13">
                  <c:v>257.63780676350132</c:v>
                </c:pt>
                <c:pt idx="14">
                  <c:v>239.60836209868438</c:v>
                </c:pt>
                <c:pt idx="15">
                  <c:v>185.16106618658978</c:v>
                </c:pt>
                <c:pt idx="16">
                  <c:v>189.21272415501136</c:v>
                </c:pt>
                <c:pt idx="17">
                  <c:v>183.90268549207769</c:v>
                </c:pt>
                <c:pt idx="18">
                  <c:v>160.63851217332601</c:v>
                </c:pt>
                <c:pt idx="19">
                  <c:v>116.7100487932551</c:v>
                </c:pt>
                <c:pt idx="20">
                  <c:v>84.411799420601625</c:v>
                </c:pt>
                <c:pt idx="21">
                  <c:v>98.726782685505796</c:v>
                </c:pt>
                <c:pt idx="22">
                  <c:v>83.589289785807523</c:v>
                </c:pt>
                <c:pt idx="23">
                  <c:v>74.708501704446036</c:v>
                </c:pt>
                <c:pt idx="24">
                  <c:v>31.896693599301095</c:v>
                </c:pt>
                <c:pt idx="25">
                  <c:v>61.74105215607937</c:v>
                </c:pt>
                <c:pt idx="26">
                  <c:v>59.934001713100656</c:v>
                </c:pt>
                <c:pt idx="27">
                  <c:v>31.319911894929575</c:v>
                </c:pt>
                <c:pt idx="28">
                  <c:v>37.869159429064503</c:v>
                </c:pt>
                <c:pt idx="29">
                  <c:v>28.604367521815185</c:v>
                </c:pt>
                <c:pt idx="30">
                  <c:v>32.045116125792724</c:v>
                </c:pt>
                <c:pt idx="31">
                  <c:v>43.338115793797186</c:v>
                </c:pt>
                <c:pt idx="32">
                  <c:v>95.470231039803451</c:v>
                </c:pt>
                <c:pt idx="33" formatCode="0.00">
                  <c:v>57.719794733950188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FD-475A-B1AF-D35C8BF09E6B}"/>
            </c:ext>
          </c:extLst>
        </c:ser>
        <c:ser>
          <c:idx val="6"/>
          <c:order val="6"/>
          <c:tx>
            <c:strRef>
              <c:f>'Talnagögn | Numerical Data'!$D$42</c:f>
              <c:strCache>
                <c:ptCount val="1"/>
                <c:pt idx="0">
                  <c:v>Jarðvarmavirkjanir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Data'!$H$42:$AV$42</c15:sqref>
                  </c15:fullRef>
                </c:ext>
              </c:extLst>
              <c:f>'Talnagögn | Numerical Data'!$H$42:$AO$42</c:f>
              <c:numCache>
                <c:formatCode>0</c:formatCode>
                <c:ptCount val="34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 formatCode="0.00">
                  <c:v>176.69460000000001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FD-475A-B1AF-D35C8BF09E6B}"/>
            </c:ext>
          </c:extLst>
        </c:ser>
        <c:ser>
          <c:idx val="7"/>
          <c:order val="7"/>
          <c:tx>
            <c:strRef>
              <c:f>'Talnagögn | Numerical Data'!$D$43</c:f>
              <c:strCache>
                <c:ptCount val="1"/>
                <c:pt idx="0">
                  <c:v>Annað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Data'!$H$43:$AV$43</c15:sqref>
                  </c15:fullRef>
                </c:ext>
              </c:extLst>
              <c:f>'Talnagögn | Numerical Data'!$H$43:$AO$43</c:f>
              <c:numCache>
                <c:formatCode>0</c:formatCode>
                <c:ptCount val="34"/>
                <c:pt idx="0">
                  <c:v>50.335769115133871</c:v>
                </c:pt>
                <c:pt idx="1">
                  <c:v>48.432158314397384</c:v>
                </c:pt>
                <c:pt idx="2">
                  <c:v>48.135633581615366</c:v>
                </c:pt>
                <c:pt idx="3">
                  <c:v>47.432714323383379</c:v>
                </c:pt>
                <c:pt idx="4">
                  <c:v>45.358697454421872</c:v>
                </c:pt>
                <c:pt idx="5">
                  <c:v>47.307614383505552</c:v>
                </c:pt>
                <c:pt idx="6">
                  <c:v>49.867629809716618</c:v>
                </c:pt>
                <c:pt idx="7">
                  <c:v>35.050722512629818</c:v>
                </c:pt>
                <c:pt idx="8">
                  <c:v>49.437868773646187</c:v>
                </c:pt>
                <c:pt idx="9">
                  <c:v>47.541419523388868</c:v>
                </c:pt>
                <c:pt idx="10">
                  <c:v>39.89045578573996</c:v>
                </c:pt>
                <c:pt idx="11">
                  <c:v>50.717562459242799</c:v>
                </c:pt>
                <c:pt idx="12">
                  <c:v>52.599180893089397</c:v>
                </c:pt>
                <c:pt idx="13">
                  <c:v>29.11470650787669</c:v>
                </c:pt>
                <c:pt idx="14">
                  <c:v>49.014624471929437</c:v>
                </c:pt>
                <c:pt idx="15">
                  <c:v>50.94438910873987</c:v>
                </c:pt>
                <c:pt idx="16">
                  <c:v>49.249190779504261</c:v>
                </c:pt>
                <c:pt idx="17">
                  <c:v>45.67959365373963</c:v>
                </c:pt>
                <c:pt idx="18">
                  <c:v>26.832800049790876</c:v>
                </c:pt>
                <c:pt idx="19">
                  <c:v>23.658811714296917</c:v>
                </c:pt>
                <c:pt idx="20">
                  <c:v>33.231314002214049</c:v>
                </c:pt>
                <c:pt idx="21">
                  <c:v>23.771070120500326</c:v>
                </c:pt>
                <c:pt idx="22">
                  <c:v>17.499855349649351</c:v>
                </c:pt>
                <c:pt idx="23">
                  <c:v>14.550980972241859</c:v>
                </c:pt>
                <c:pt idx="24">
                  <c:v>21.599417280222951</c:v>
                </c:pt>
                <c:pt idx="25">
                  <c:v>13.082413579933018</c:v>
                </c:pt>
                <c:pt idx="26">
                  <c:v>10.746082324501913</c:v>
                </c:pt>
                <c:pt idx="27">
                  <c:v>14.781436053724519</c:v>
                </c:pt>
                <c:pt idx="28">
                  <c:v>11.828861394805926</c:v>
                </c:pt>
                <c:pt idx="29">
                  <c:v>15.605465010967691</c:v>
                </c:pt>
                <c:pt idx="30">
                  <c:v>11.859525336504021</c:v>
                </c:pt>
                <c:pt idx="31">
                  <c:v>13.269967570525523</c:v>
                </c:pt>
                <c:pt idx="32">
                  <c:v>18.864580827509371</c:v>
                </c:pt>
                <c:pt idx="33" formatCode="0.00">
                  <c:v>21.263681427537449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CFD-475A-B1AF-D35C8BF09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993243424"/>
        <c:axId val="439305608"/>
      </c:barChart>
      <c:cat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1"/>
        <c:lblAlgn val="ctr"/>
        <c:lblOffset val="100"/>
        <c:noMultiLvlLbl val="0"/>
      </c:cat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Orka: Vegasamgöngur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Data'!$D$29</c:f>
              <c:strCache>
                <c:ptCount val="1"/>
                <c:pt idx="0">
                  <c:v>   Fólksbílar</c:v>
                </c:pt>
              </c:strCache>
            </c:strRef>
          </c:tx>
          <c:spPr>
            <a:solidFill>
              <a:srgbClr val="41A86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Data'!$H$29:$AV$29</c15:sqref>
                  </c15:fullRef>
                </c:ext>
              </c:extLst>
              <c:f>'Talnagögn | Numerical Data'!$H$29:$AO$29</c:f>
              <c:numCache>
                <c:formatCode>0</c:formatCode>
                <c:ptCount val="34"/>
                <c:pt idx="0">
                  <c:v>412.88208020507892</c:v>
                </c:pt>
                <c:pt idx="1">
                  <c:v>430.7534173393471</c:v>
                </c:pt>
                <c:pt idx="2">
                  <c:v>443.42195495152623</c:v>
                </c:pt>
                <c:pt idx="3">
                  <c:v>440.98328542376089</c:v>
                </c:pt>
                <c:pt idx="4">
                  <c:v>447.82593515262602</c:v>
                </c:pt>
                <c:pt idx="5">
                  <c:v>444.44045390177808</c:v>
                </c:pt>
                <c:pt idx="6">
                  <c:v>445.76535797121687</c:v>
                </c:pt>
                <c:pt idx="7">
                  <c:v>457.53476949292246</c:v>
                </c:pt>
                <c:pt idx="8">
                  <c:v>473.93144145916375</c:v>
                </c:pt>
                <c:pt idx="9">
                  <c:v>489.2355336093907</c:v>
                </c:pt>
                <c:pt idx="10">
                  <c:v>490.33227707311943</c:v>
                </c:pt>
                <c:pt idx="11">
                  <c:v>495.78012421538534</c:v>
                </c:pt>
                <c:pt idx="12">
                  <c:v>502.91767530127936</c:v>
                </c:pt>
                <c:pt idx="13">
                  <c:v>534.79771307420606</c:v>
                </c:pt>
                <c:pt idx="14">
                  <c:v>554.88863820376832</c:v>
                </c:pt>
                <c:pt idx="15">
                  <c:v>576.84508928023104</c:v>
                </c:pt>
                <c:pt idx="16">
                  <c:v>586.6833821751211</c:v>
                </c:pt>
                <c:pt idx="17">
                  <c:v>597.22032675328001</c:v>
                </c:pt>
                <c:pt idx="18">
                  <c:v>586.56601648134188</c:v>
                </c:pt>
                <c:pt idx="19">
                  <c:v>576.14011336189321</c:v>
                </c:pt>
                <c:pt idx="20">
                  <c:v>577.05310235979266</c:v>
                </c:pt>
                <c:pt idx="21">
                  <c:v>579.99808434302997</c:v>
                </c:pt>
                <c:pt idx="22">
                  <c:v>562.3419798403479</c:v>
                </c:pt>
                <c:pt idx="23">
                  <c:v>555.69765600598805</c:v>
                </c:pt>
                <c:pt idx="24">
                  <c:v>531.33308400476358</c:v>
                </c:pt>
                <c:pt idx="25">
                  <c:v>527.29405723494801</c:v>
                </c:pt>
                <c:pt idx="26">
                  <c:v>587.58042620927017</c:v>
                </c:pt>
                <c:pt idx="27">
                  <c:v>660.50392947211412</c:v>
                </c:pt>
                <c:pt idx="28">
                  <c:v>700.35591764291371</c:v>
                </c:pt>
                <c:pt idx="29">
                  <c:v>652.41018017059184</c:v>
                </c:pt>
                <c:pt idx="30">
                  <c:v>558.72020821336594</c:v>
                </c:pt>
                <c:pt idx="31">
                  <c:v>544.1476202651794</c:v>
                </c:pt>
                <c:pt idx="32">
                  <c:v>577.83640958245837</c:v>
                </c:pt>
                <c:pt idx="33" formatCode="0.00">
                  <c:v>567.63355826400584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5D-474E-8562-6361D2C03313}"/>
            </c:ext>
          </c:extLst>
        </c:ser>
        <c:ser>
          <c:idx val="1"/>
          <c:order val="1"/>
          <c:tx>
            <c:strRef>
              <c:f>'Talnagögn | Numerical Data'!$D$30</c:f>
              <c:strCache>
                <c:ptCount val="1"/>
                <c:pt idx="0">
                  <c:v>   Sendibifreiðar</c:v>
                </c:pt>
              </c:strCache>
            </c:strRef>
          </c:tx>
          <c:spPr>
            <a:solidFill>
              <a:srgbClr val="0073B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Data'!$H$30:$AV$30</c15:sqref>
                  </c15:fullRef>
                </c:ext>
              </c:extLst>
              <c:f>'Talnagögn | Numerical Data'!$H$30:$AO$30</c:f>
              <c:numCache>
                <c:formatCode>0</c:formatCode>
                <c:ptCount val="34"/>
                <c:pt idx="0">
                  <c:v>29.431321680806391</c:v>
                </c:pt>
                <c:pt idx="1">
                  <c:v>29.635245002146675</c:v>
                </c:pt>
                <c:pt idx="2">
                  <c:v>29.862408202847753</c:v>
                </c:pt>
                <c:pt idx="3">
                  <c:v>30.076350549734268</c:v>
                </c:pt>
                <c:pt idx="4">
                  <c:v>31.088018244144731</c:v>
                </c:pt>
                <c:pt idx="5">
                  <c:v>30.831780755764971</c:v>
                </c:pt>
                <c:pt idx="6">
                  <c:v>28.022911702617208</c:v>
                </c:pt>
                <c:pt idx="7">
                  <c:v>30.629710172576939</c:v>
                </c:pt>
                <c:pt idx="8">
                  <c:v>30.728774839882554</c:v>
                </c:pt>
                <c:pt idx="9">
                  <c:v>32.972506670235497</c:v>
                </c:pt>
                <c:pt idx="10">
                  <c:v>35.2352656618609</c:v>
                </c:pt>
                <c:pt idx="11">
                  <c:v>36.816691462963362</c:v>
                </c:pt>
                <c:pt idx="12">
                  <c:v>37.523432544855197</c:v>
                </c:pt>
                <c:pt idx="13">
                  <c:v>46.091303681247418</c:v>
                </c:pt>
                <c:pt idx="14">
                  <c:v>49.9504823258643</c:v>
                </c:pt>
                <c:pt idx="15">
                  <c:v>52.803509626746802</c:v>
                </c:pt>
                <c:pt idx="16">
                  <c:v>85.629836102705809</c:v>
                </c:pt>
                <c:pt idx="17">
                  <c:v>99.871589192607686</c:v>
                </c:pt>
                <c:pt idx="18">
                  <c:v>99.742174865218416</c:v>
                </c:pt>
                <c:pt idx="19">
                  <c:v>88.542475788184859</c:v>
                </c:pt>
                <c:pt idx="20">
                  <c:v>93.924477387415664</c:v>
                </c:pt>
                <c:pt idx="21">
                  <c:v>99.817294019648216</c:v>
                </c:pt>
                <c:pt idx="22">
                  <c:v>96.74434483271969</c:v>
                </c:pt>
                <c:pt idx="23">
                  <c:v>92.760856330681975</c:v>
                </c:pt>
                <c:pt idx="24">
                  <c:v>80.711039441009433</c:v>
                </c:pt>
                <c:pt idx="25">
                  <c:v>74.793369888348423</c:v>
                </c:pt>
                <c:pt idx="26">
                  <c:v>87.558874920030377</c:v>
                </c:pt>
                <c:pt idx="27">
                  <c:v>84.02749226703726</c:v>
                </c:pt>
                <c:pt idx="28">
                  <c:v>72.198198386582916</c:v>
                </c:pt>
                <c:pt idx="29">
                  <c:v>88.483380341867004</c:v>
                </c:pt>
                <c:pt idx="30">
                  <c:v>87.093305084858926</c:v>
                </c:pt>
                <c:pt idx="31">
                  <c:v>93.77517026092174</c:v>
                </c:pt>
                <c:pt idx="32">
                  <c:v>102.1106810956137</c:v>
                </c:pt>
                <c:pt idx="33" formatCode="0.00">
                  <c:v>102.71776930021434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5D-474E-8562-6361D2C03313}"/>
            </c:ext>
          </c:extLst>
        </c:ser>
        <c:ser>
          <c:idx val="2"/>
          <c:order val="2"/>
          <c:tx>
            <c:strRef>
              <c:f>'Talnagögn | Numerical Data'!$D$31</c:f>
              <c:strCache>
                <c:ptCount val="1"/>
                <c:pt idx="0">
                  <c:v>   Hóp- og flutningabifreiðar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Data'!$H$31:$AV$31</c15:sqref>
                  </c15:fullRef>
                </c:ext>
              </c:extLst>
              <c:f>'Talnagögn | Numerical Data'!$H$31:$AO$31</c:f>
              <c:numCache>
                <c:formatCode>0</c:formatCode>
                <c:ptCount val="34"/>
                <c:pt idx="0">
                  <c:v>85.995760628900797</c:v>
                </c:pt>
                <c:pt idx="1">
                  <c:v>86.878997210429844</c:v>
                </c:pt>
                <c:pt idx="2">
                  <c:v>87.943603245900476</c:v>
                </c:pt>
                <c:pt idx="3">
                  <c:v>86.893549351809767</c:v>
                </c:pt>
                <c:pt idx="4">
                  <c:v>86.943041149405772</c:v>
                </c:pt>
                <c:pt idx="5">
                  <c:v>80.324459109194194</c:v>
                </c:pt>
                <c:pt idx="6">
                  <c:v>62.372192946905933</c:v>
                </c:pt>
                <c:pt idx="7">
                  <c:v>79.203905115971779</c:v>
                </c:pt>
                <c:pt idx="8">
                  <c:v>71.462798795334052</c:v>
                </c:pt>
                <c:pt idx="9">
                  <c:v>79.423811160028819</c:v>
                </c:pt>
                <c:pt idx="10">
                  <c:v>87.467623539833113</c:v>
                </c:pt>
                <c:pt idx="11">
                  <c:v>86.988987627891163</c:v>
                </c:pt>
                <c:pt idx="12">
                  <c:v>87.988566104125155</c:v>
                </c:pt>
                <c:pt idx="13">
                  <c:v>126.23884184110277</c:v>
                </c:pt>
                <c:pt idx="14">
                  <c:v>138.87141366765229</c:v>
                </c:pt>
                <c:pt idx="15">
                  <c:v>141.86122938500509</c:v>
                </c:pt>
                <c:pt idx="16">
                  <c:v>205.32691883584215</c:v>
                </c:pt>
                <c:pt idx="17">
                  <c:v>210.3098303573635</c:v>
                </c:pt>
                <c:pt idx="18">
                  <c:v>166.13945782123002</c:v>
                </c:pt>
                <c:pt idx="19">
                  <c:v>188.02147489264979</c:v>
                </c:pt>
                <c:pt idx="20">
                  <c:v>134.1016160935842</c:v>
                </c:pt>
                <c:pt idx="21">
                  <c:v>106.97668896142862</c:v>
                </c:pt>
                <c:pt idx="22">
                  <c:v>122.00927866632033</c:v>
                </c:pt>
                <c:pt idx="23">
                  <c:v>147.19626949523493</c:v>
                </c:pt>
                <c:pt idx="24">
                  <c:v>182.67685797144011</c:v>
                </c:pt>
                <c:pt idx="25">
                  <c:v>215.01428393220237</c:v>
                </c:pt>
                <c:pt idx="26">
                  <c:v>216.50327374773866</c:v>
                </c:pt>
                <c:pt idx="27">
                  <c:v>202.36914593579579</c:v>
                </c:pt>
                <c:pt idx="28">
                  <c:v>196.26779201749869</c:v>
                </c:pt>
                <c:pt idx="29">
                  <c:v>214.0789294795716</c:v>
                </c:pt>
                <c:pt idx="30">
                  <c:v>183.43286589852292</c:v>
                </c:pt>
                <c:pt idx="31">
                  <c:v>220.46661772450273</c:v>
                </c:pt>
                <c:pt idx="32">
                  <c:v>244.34774127764283</c:v>
                </c:pt>
                <c:pt idx="33" formatCode="0.00">
                  <c:v>249.17997154454216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5D-474E-8562-6361D2C03313}"/>
            </c:ext>
          </c:extLst>
        </c:ser>
        <c:ser>
          <c:idx val="3"/>
          <c:order val="3"/>
          <c:tx>
            <c:strRef>
              <c:f>'Talnagögn | Numerical Data'!$D$32</c:f>
              <c:strCache>
                <c:ptCount val="1"/>
                <c:pt idx="0">
                  <c:v>   Bifhjól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Data'!$H$32:$AV$32</c15:sqref>
                  </c15:fullRef>
                </c:ext>
              </c:extLst>
              <c:f>'Talnagögn | Numerical Data'!$H$32:$AO$32</c:f>
              <c:numCache>
                <c:formatCode>0</c:formatCode>
                <c:ptCount val="34"/>
                <c:pt idx="0">
                  <c:v>2.3783400075558552</c:v>
                </c:pt>
                <c:pt idx="1">
                  <c:v>1.8911046981933961</c:v>
                </c:pt>
                <c:pt idx="2">
                  <c:v>2.385725932651197</c:v>
                </c:pt>
                <c:pt idx="3">
                  <c:v>2.4736841598751491</c:v>
                </c:pt>
                <c:pt idx="4">
                  <c:v>2.5288326555525895</c:v>
                </c:pt>
                <c:pt idx="5">
                  <c:v>2.5515122772257826</c:v>
                </c:pt>
                <c:pt idx="6">
                  <c:v>2.6111661081538293</c:v>
                </c:pt>
                <c:pt idx="7">
                  <c:v>2.6646906570236166</c:v>
                </c:pt>
                <c:pt idx="8">
                  <c:v>2.4898422079564542</c:v>
                </c:pt>
                <c:pt idx="9">
                  <c:v>2.5469838399298927</c:v>
                </c:pt>
                <c:pt idx="10">
                  <c:v>2.6872354423123475</c:v>
                </c:pt>
                <c:pt idx="11">
                  <c:v>2.6889301733130897</c:v>
                </c:pt>
                <c:pt idx="12">
                  <c:v>2.6824016957062171</c:v>
                </c:pt>
                <c:pt idx="13">
                  <c:v>2.7607401083789553</c:v>
                </c:pt>
                <c:pt idx="14">
                  <c:v>2.9120027496312915</c:v>
                </c:pt>
                <c:pt idx="15">
                  <c:v>3.4476427207896054</c:v>
                </c:pt>
                <c:pt idx="16">
                  <c:v>5.778255502577478</c:v>
                </c:pt>
                <c:pt idx="17">
                  <c:v>7.527154675274903</c:v>
                </c:pt>
                <c:pt idx="18">
                  <c:v>8.7515343995475661</c:v>
                </c:pt>
                <c:pt idx="19">
                  <c:v>9.2932938989919904</c:v>
                </c:pt>
                <c:pt idx="20">
                  <c:v>9.3957057114997156</c:v>
                </c:pt>
                <c:pt idx="21">
                  <c:v>9.2956910443761824</c:v>
                </c:pt>
                <c:pt idx="22">
                  <c:v>9.4848850925101171</c:v>
                </c:pt>
                <c:pt idx="23">
                  <c:v>9.3996559639455981</c:v>
                </c:pt>
                <c:pt idx="24">
                  <c:v>9.4506858604981101</c:v>
                </c:pt>
                <c:pt idx="25">
                  <c:v>9.6564453793222693</c:v>
                </c:pt>
                <c:pt idx="26">
                  <c:v>10.222133973958453</c:v>
                </c:pt>
                <c:pt idx="27">
                  <c:v>4.6031558386938558</c:v>
                </c:pt>
                <c:pt idx="28">
                  <c:v>8.1838836137974837</c:v>
                </c:pt>
                <c:pt idx="29">
                  <c:v>1.6753718155178188</c:v>
                </c:pt>
                <c:pt idx="30">
                  <c:v>1.2864782466505322</c:v>
                </c:pt>
                <c:pt idx="31">
                  <c:v>1.1366058047432801</c:v>
                </c:pt>
                <c:pt idx="32">
                  <c:v>1.2362683096228808</c:v>
                </c:pt>
                <c:pt idx="33" formatCode="0.00">
                  <c:v>1.2630213675868289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5D-474E-8562-6361D2C03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993243424"/>
        <c:axId val="439305608"/>
      </c:barChart>
      <c:cat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1"/>
        <c:lblAlgn val="ctr"/>
        <c:lblOffset val="100"/>
        <c:noMultiLvlLbl val="0"/>
      </c:cat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Orka: Fiskiskip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019401041666673E-2"/>
          <c:y val="0.10871435185185185"/>
          <c:w val="0.77088580729166667"/>
          <c:h val="0.7760692129629629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'Talnagögn | Numerical Data'!$D$27</c:f>
              <c:strCache>
                <c:ptCount val="1"/>
                <c:pt idx="0">
                  <c:v>Fiskiskip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'Talnagögn | Numerical Data'!$H$25:$AV$25</c:f>
              <c:numCache>
                <c:formatCode>0</c:formatCod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'Talnagögn | Numerical Data'!$H$27:$AV$27</c:f>
              <c:numCache>
                <c:formatCode>0</c:formatCode>
                <c:ptCount val="41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569.41865140399079</c:v>
                </c:pt>
                <c:pt idx="32">
                  <c:v>481.51547449283527</c:v>
                </c:pt>
                <c:pt idx="33">
                  <c:v>484.54957298019235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F71-43A8-AD1E-8DACA754F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2290024"/>
        <c:axId val="1342290744"/>
      </c:scatterChart>
      <c:valAx>
        <c:axId val="1342290024"/>
        <c:scaling>
          <c:orientation val="minMax"/>
          <c:max val="2023"/>
          <c:min val="1990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2290744"/>
        <c:crosses val="autoZero"/>
        <c:crossBetween val="midCat"/>
        <c:majorUnit val="1"/>
      </c:valAx>
      <c:valAx>
        <c:axId val="134229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2290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Energy: Road Transportation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Data'!$E$29</c:f>
              <c:strCache>
                <c:ptCount val="1"/>
                <c:pt idx="0">
                  <c:v>Cars</c:v>
                </c:pt>
              </c:strCache>
            </c:strRef>
          </c:tx>
          <c:spPr>
            <a:solidFill>
              <a:srgbClr val="41A86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Data'!$H$29:$AV$29</c15:sqref>
                  </c15:fullRef>
                </c:ext>
              </c:extLst>
              <c:f>'Talnagögn | Numerical Data'!$H$29:$AO$29</c:f>
              <c:numCache>
                <c:formatCode>0</c:formatCode>
                <c:ptCount val="34"/>
                <c:pt idx="0">
                  <c:v>412.88208020507892</c:v>
                </c:pt>
                <c:pt idx="1">
                  <c:v>430.7534173393471</c:v>
                </c:pt>
                <c:pt idx="2">
                  <c:v>443.42195495152623</c:v>
                </c:pt>
                <c:pt idx="3">
                  <c:v>440.98328542376089</c:v>
                </c:pt>
                <c:pt idx="4">
                  <c:v>447.82593515262602</c:v>
                </c:pt>
                <c:pt idx="5">
                  <c:v>444.44045390177808</c:v>
                </c:pt>
                <c:pt idx="6">
                  <c:v>445.76535797121687</c:v>
                </c:pt>
                <c:pt idx="7">
                  <c:v>457.53476949292246</c:v>
                </c:pt>
                <c:pt idx="8">
                  <c:v>473.93144145916375</c:v>
                </c:pt>
                <c:pt idx="9">
                  <c:v>489.2355336093907</c:v>
                </c:pt>
                <c:pt idx="10">
                  <c:v>490.33227707311943</c:v>
                </c:pt>
                <c:pt idx="11">
                  <c:v>495.78012421538534</c:v>
                </c:pt>
                <c:pt idx="12">
                  <c:v>502.91767530127936</c:v>
                </c:pt>
                <c:pt idx="13">
                  <c:v>534.79771307420606</c:v>
                </c:pt>
                <c:pt idx="14">
                  <c:v>554.88863820376832</c:v>
                </c:pt>
                <c:pt idx="15">
                  <c:v>576.84508928023104</c:v>
                </c:pt>
                <c:pt idx="16">
                  <c:v>586.6833821751211</c:v>
                </c:pt>
                <c:pt idx="17">
                  <c:v>597.22032675328001</c:v>
                </c:pt>
                <c:pt idx="18">
                  <c:v>586.56601648134188</c:v>
                </c:pt>
                <c:pt idx="19">
                  <c:v>576.14011336189321</c:v>
                </c:pt>
                <c:pt idx="20">
                  <c:v>577.05310235979266</c:v>
                </c:pt>
                <c:pt idx="21">
                  <c:v>579.99808434302997</c:v>
                </c:pt>
                <c:pt idx="22">
                  <c:v>562.3419798403479</c:v>
                </c:pt>
                <c:pt idx="23">
                  <c:v>555.69765600598805</c:v>
                </c:pt>
                <c:pt idx="24">
                  <c:v>531.33308400476358</c:v>
                </c:pt>
                <c:pt idx="25">
                  <c:v>527.29405723494801</c:v>
                </c:pt>
                <c:pt idx="26">
                  <c:v>587.58042620927017</c:v>
                </c:pt>
                <c:pt idx="27">
                  <c:v>660.50392947211412</c:v>
                </c:pt>
                <c:pt idx="28">
                  <c:v>700.35591764291371</c:v>
                </c:pt>
                <c:pt idx="29">
                  <c:v>652.41018017059184</c:v>
                </c:pt>
                <c:pt idx="30">
                  <c:v>558.72020821336594</c:v>
                </c:pt>
                <c:pt idx="31">
                  <c:v>544.1476202651794</c:v>
                </c:pt>
                <c:pt idx="32">
                  <c:v>577.83640958245837</c:v>
                </c:pt>
                <c:pt idx="33" formatCode="0.00">
                  <c:v>567.63355826400584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B9-45FE-A84C-F5178D610E4A}"/>
            </c:ext>
          </c:extLst>
        </c:ser>
        <c:ser>
          <c:idx val="1"/>
          <c:order val="1"/>
          <c:tx>
            <c:strRef>
              <c:f>'Talnagögn | Numerical Data'!$E$30</c:f>
              <c:strCache>
                <c:ptCount val="1"/>
                <c:pt idx="0">
                  <c:v>Light Duty Trucks </c:v>
                </c:pt>
              </c:strCache>
            </c:strRef>
          </c:tx>
          <c:spPr>
            <a:solidFill>
              <a:srgbClr val="0073B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Data'!$H$30:$AV$30</c15:sqref>
                  </c15:fullRef>
                </c:ext>
              </c:extLst>
              <c:f>'Talnagögn | Numerical Data'!$H$30:$AO$30</c:f>
              <c:numCache>
                <c:formatCode>0</c:formatCode>
                <c:ptCount val="34"/>
                <c:pt idx="0">
                  <c:v>29.431321680806391</c:v>
                </c:pt>
                <c:pt idx="1">
                  <c:v>29.635245002146675</c:v>
                </c:pt>
                <c:pt idx="2">
                  <c:v>29.862408202847753</c:v>
                </c:pt>
                <c:pt idx="3">
                  <c:v>30.076350549734268</c:v>
                </c:pt>
                <c:pt idx="4">
                  <c:v>31.088018244144731</c:v>
                </c:pt>
                <c:pt idx="5">
                  <c:v>30.831780755764971</c:v>
                </c:pt>
                <c:pt idx="6">
                  <c:v>28.022911702617208</c:v>
                </c:pt>
                <c:pt idx="7">
                  <c:v>30.629710172576939</c:v>
                </c:pt>
                <c:pt idx="8">
                  <c:v>30.728774839882554</c:v>
                </c:pt>
                <c:pt idx="9">
                  <c:v>32.972506670235497</c:v>
                </c:pt>
                <c:pt idx="10">
                  <c:v>35.2352656618609</c:v>
                </c:pt>
                <c:pt idx="11">
                  <c:v>36.816691462963362</c:v>
                </c:pt>
                <c:pt idx="12">
                  <c:v>37.523432544855197</c:v>
                </c:pt>
                <c:pt idx="13">
                  <c:v>46.091303681247418</c:v>
                </c:pt>
                <c:pt idx="14">
                  <c:v>49.9504823258643</c:v>
                </c:pt>
                <c:pt idx="15">
                  <c:v>52.803509626746802</c:v>
                </c:pt>
                <c:pt idx="16">
                  <c:v>85.629836102705809</c:v>
                </c:pt>
                <c:pt idx="17">
                  <c:v>99.871589192607686</c:v>
                </c:pt>
                <c:pt idx="18">
                  <c:v>99.742174865218416</c:v>
                </c:pt>
                <c:pt idx="19">
                  <c:v>88.542475788184859</c:v>
                </c:pt>
                <c:pt idx="20">
                  <c:v>93.924477387415664</c:v>
                </c:pt>
                <c:pt idx="21">
                  <c:v>99.817294019648216</c:v>
                </c:pt>
                <c:pt idx="22">
                  <c:v>96.74434483271969</c:v>
                </c:pt>
                <c:pt idx="23">
                  <c:v>92.760856330681975</c:v>
                </c:pt>
                <c:pt idx="24">
                  <c:v>80.711039441009433</c:v>
                </c:pt>
                <c:pt idx="25">
                  <c:v>74.793369888348423</c:v>
                </c:pt>
                <c:pt idx="26">
                  <c:v>87.558874920030377</c:v>
                </c:pt>
                <c:pt idx="27">
                  <c:v>84.02749226703726</c:v>
                </c:pt>
                <c:pt idx="28">
                  <c:v>72.198198386582916</c:v>
                </c:pt>
                <c:pt idx="29">
                  <c:v>88.483380341867004</c:v>
                </c:pt>
                <c:pt idx="30">
                  <c:v>87.093305084858926</c:v>
                </c:pt>
                <c:pt idx="31">
                  <c:v>93.77517026092174</c:v>
                </c:pt>
                <c:pt idx="32">
                  <c:v>102.1106810956137</c:v>
                </c:pt>
                <c:pt idx="33" formatCode="0.00">
                  <c:v>102.71776930021434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B9-45FE-A84C-F5178D610E4A}"/>
            </c:ext>
          </c:extLst>
        </c:ser>
        <c:ser>
          <c:idx val="2"/>
          <c:order val="2"/>
          <c:tx>
            <c:strRef>
              <c:f>'Talnagögn | Numerical Data'!$E$31</c:f>
              <c:strCache>
                <c:ptCount val="1"/>
                <c:pt idx="0">
                  <c:v>Heavy Duty Trucks and Buses 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Data'!$H$31:$AV$31</c15:sqref>
                  </c15:fullRef>
                </c:ext>
              </c:extLst>
              <c:f>'Talnagögn | Numerical Data'!$H$31:$AO$31</c:f>
              <c:numCache>
                <c:formatCode>0</c:formatCode>
                <c:ptCount val="34"/>
                <c:pt idx="0">
                  <c:v>85.995760628900797</c:v>
                </c:pt>
                <c:pt idx="1">
                  <c:v>86.878997210429844</c:v>
                </c:pt>
                <c:pt idx="2">
                  <c:v>87.943603245900476</c:v>
                </c:pt>
                <c:pt idx="3">
                  <c:v>86.893549351809767</c:v>
                </c:pt>
                <c:pt idx="4">
                  <c:v>86.943041149405772</c:v>
                </c:pt>
                <c:pt idx="5">
                  <c:v>80.324459109194194</c:v>
                </c:pt>
                <c:pt idx="6">
                  <c:v>62.372192946905933</c:v>
                </c:pt>
                <c:pt idx="7">
                  <c:v>79.203905115971779</c:v>
                </c:pt>
                <c:pt idx="8">
                  <c:v>71.462798795334052</c:v>
                </c:pt>
                <c:pt idx="9">
                  <c:v>79.423811160028819</c:v>
                </c:pt>
                <c:pt idx="10">
                  <c:v>87.467623539833113</c:v>
                </c:pt>
                <c:pt idx="11">
                  <c:v>86.988987627891163</c:v>
                </c:pt>
                <c:pt idx="12">
                  <c:v>87.988566104125155</c:v>
                </c:pt>
                <c:pt idx="13">
                  <c:v>126.23884184110277</c:v>
                </c:pt>
                <c:pt idx="14">
                  <c:v>138.87141366765229</c:v>
                </c:pt>
                <c:pt idx="15">
                  <c:v>141.86122938500509</c:v>
                </c:pt>
                <c:pt idx="16">
                  <c:v>205.32691883584215</c:v>
                </c:pt>
                <c:pt idx="17">
                  <c:v>210.3098303573635</c:v>
                </c:pt>
                <c:pt idx="18">
                  <c:v>166.13945782123002</c:v>
                </c:pt>
                <c:pt idx="19">
                  <c:v>188.02147489264979</c:v>
                </c:pt>
                <c:pt idx="20">
                  <c:v>134.1016160935842</c:v>
                </c:pt>
                <c:pt idx="21">
                  <c:v>106.97668896142862</c:v>
                </c:pt>
                <c:pt idx="22">
                  <c:v>122.00927866632033</c:v>
                </c:pt>
                <c:pt idx="23">
                  <c:v>147.19626949523493</c:v>
                </c:pt>
                <c:pt idx="24">
                  <c:v>182.67685797144011</c:v>
                </c:pt>
                <c:pt idx="25">
                  <c:v>215.01428393220237</c:v>
                </c:pt>
                <c:pt idx="26">
                  <c:v>216.50327374773866</c:v>
                </c:pt>
                <c:pt idx="27">
                  <c:v>202.36914593579579</c:v>
                </c:pt>
                <c:pt idx="28">
                  <c:v>196.26779201749869</c:v>
                </c:pt>
                <c:pt idx="29">
                  <c:v>214.0789294795716</c:v>
                </c:pt>
                <c:pt idx="30">
                  <c:v>183.43286589852292</c:v>
                </c:pt>
                <c:pt idx="31">
                  <c:v>220.46661772450273</c:v>
                </c:pt>
                <c:pt idx="32">
                  <c:v>244.34774127764283</c:v>
                </c:pt>
                <c:pt idx="33" formatCode="0.00">
                  <c:v>249.17997154454216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B9-45FE-A84C-F5178D610E4A}"/>
            </c:ext>
          </c:extLst>
        </c:ser>
        <c:ser>
          <c:idx val="3"/>
          <c:order val="3"/>
          <c:tx>
            <c:strRef>
              <c:f>'Talnagögn | Numerical Data'!$E$32</c:f>
              <c:strCache>
                <c:ptCount val="1"/>
                <c:pt idx="0">
                  <c:v>Motorcycles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Data'!$H$32:$AV$32</c15:sqref>
                  </c15:fullRef>
                </c:ext>
              </c:extLst>
              <c:f>'Talnagögn | Numerical Data'!$H$32:$AO$32</c:f>
              <c:numCache>
                <c:formatCode>0</c:formatCode>
                <c:ptCount val="34"/>
                <c:pt idx="0">
                  <c:v>2.3783400075558552</c:v>
                </c:pt>
                <c:pt idx="1">
                  <c:v>1.8911046981933961</c:v>
                </c:pt>
                <c:pt idx="2">
                  <c:v>2.385725932651197</c:v>
                </c:pt>
                <c:pt idx="3">
                  <c:v>2.4736841598751491</c:v>
                </c:pt>
                <c:pt idx="4">
                  <c:v>2.5288326555525895</c:v>
                </c:pt>
                <c:pt idx="5">
                  <c:v>2.5515122772257826</c:v>
                </c:pt>
                <c:pt idx="6">
                  <c:v>2.6111661081538293</c:v>
                </c:pt>
                <c:pt idx="7">
                  <c:v>2.6646906570236166</c:v>
                </c:pt>
                <c:pt idx="8">
                  <c:v>2.4898422079564542</c:v>
                </c:pt>
                <c:pt idx="9">
                  <c:v>2.5469838399298927</c:v>
                </c:pt>
                <c:pt idx="10">
                  <c:v>2.6872354423123475</c:v>
                </c:pt>
                <c:pt idx="11">
                  <c:v>2.6889301733130897</c:v>
                </c:pt>
                <c:pt idx="12">
                  <c:v>2.6824016957062171</c:v>
                </c:pt>
                <c:pt idx="13">
                  <c:v>2.7607401083789553</c:v>
                </c:pt>
                <c:pt idx="14">
                  <c:v>2.9120027496312915</c:v>
                </c:pt>
                <c:pt idx="15">
                  <c:v>3.4476427207896054</c:v>
                </c:pt>
                <c:pt idx="16">
                  <c:v>5.778255502577478</c:v>
                </c:pt>
                <c:pt idx="17">
                  <c:v>7.527154675274903</c:v>
                </c:pt>
                <c:pt idx="18">
                  <c:v>8.7515343995475661</c:v>
                </c:pt>
                <c:pt idx="19">
                  <c:v>9.2932938989919904</c:v>
                </c:pt>
                <c:pt idx="20">
                  <c:v>9.3957057114997156</c:v>
                </c:pt>
                <c:pt idx="21">
                  <c:v>9.2956910443761824</c:v>
                </c:pt>
                <c:pt idx="22">
                  <c:v>9.4848850925101171</c:v>
                </c:pt>
                <c:pt idx="23">
                  <c:v>9.3996559639455981</c:v>
                </c:pt>
                <c:pt idx="24">
                  <c:v>9.4506858604981101</c:v>
                </c:pt>
                <c:pt idx="25">
                  <c:v>9.6564453793222693</c:v>
                </c:pt>
                <c:pt idx="26">
                  <c:v>10.222133973958453</c:v>
                </c:pt>
                <c:pt idx="27">
                  <c:v>4.6031558386938558</c:v>
                </c:pt>
                <c:pt idx="28">
                  <c:v>8.1838836137974837</c:v>
                </c:pt>
                <c:pt idx="29">
                  <c:v>1.6753718155178188</c:v>
                </c:pt>
                <c:pt idx="30">
                  <c:v>1.2864782466505322</c:v>
                </c:pt>
                <c:pt idx="31">
                  <c:v>1.1366058047432801</c:v>
                </c:pt>
                <c:pt idx="32">
                  <c:v>1.2362683096228808</c:v>
                </c:pt>
                <c:pt idx="33" formatCode="0.00">
                  <c:v>1.2630213675868289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B9-45FE-A84C-F5178D610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993243424"/>
        <c:axId val="439305608"/>
      </c:barChart>
      <c:cat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1"/>
        <c:lblAlgn val="ctr"/>
        <c:lblOffset val="100"/>
        <c:noMultiLvlLbl val="0"/>
      </c:cat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Iðnaður og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vörunotkun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2023</a:t>
            </a:r>
          </a:p>
        </c:rich>
      </c:tx>
      <c:layout>
        <c:manualLayout>
          <c:xMode val="edge"/>
          <c:yMode val="edge"/>
          <c:x val="0.431656141058469"/>
          <c:y val="0.4354765759031671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B1C-4E77-B534-A7F5B642BF92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B1C-4E77-B534-A7F5B642BF92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B1C-4E77-B534-A7F5B642BF92}"/>
              </c:ext>
            </c:extLst>
          </c:dPt>
          <c:dPt>
            <c:idx val="3"/>
            <c:bubble3D val="0"/>
            <c:spPr>
              <a:solidFill>
                <a:srgbClr val="7FB9D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1C-4E77-B534-A7F5B642BF92}"/>
              </c:ext>
            </c:extLst>
          </c:dPt>
          <c:dLbls>
            <c:dLbl>
              <c:idx val="0"/>
              <c:layout>
                <c:manualLayout>
                  <c:x val="0.19801689458315938"/>
                  <c:y val="-0.17948700126732142"/>
                </c:manualLayout>
              </c:layout>
              <c:tx>
                <c:rich>
                  <a:bodyPr/>
                  <a:lstStyle/>
                  <a:p>
                    <a:fld id="{0C96FB7D-4611-4413-A89B-C9595055433E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303D148E-BFC3-46AB-9C21-92A08784A688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4721F7C8-4257-4D13-A026-1BFE3281E2FD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B1C-4E77-B534-A7F5B642BF92}"/>
                </c:ext>
              </c:extLst>
            </c:dLbl>
            <c:dLbl>
              <c:idx val="1"/>
              <c:layout>
                <c:manualLayout>
                  <c:x val="-0.188941120248098"/>
                  <c:y val="0.13442109823710252"/>
                </c:manualLayout>
              </c:layout>
              <c:tx>
                <c:rich>
                  <a:bodyPr/>
                  <a:lstStyle/>
                  <a:p>
                    <a:fld id="{C05A445F-D136-4920-AA09-69ED7D03E85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CF5FBBD5-8ABA-49AD-AAF7-92A9B5E9941E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BF1516B9-1C61-40DF-9582-9B497EE29347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44620079770664"/>
                      <c:h val="0.2189586185964936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B1C-4E77-B534-A7F5B642BF92}"/>
                </c:ext>
              </c:extLst>
            </c:dLbl>
            <c:dLbl>
              <c:idx val="2"/>
              <c:layout>
                <c:manualLayout>
                  <c:x val="-0.23431999192340541"/>
                  <c:y val="-2.353927885473067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8BB5AA9-1D4B-4302-A9CF-A34B611161F5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D7E9B211-EAED-4DC0-B2FC-27EAED6A513E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DD813A6C-C518-4212-B558-56A986BE0D93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B1C-4E77-B534-A7F5B642BF92}"/>
                </c:ext>
              </c:extLst>
            </c:dLbl>
            <c:dLbl>
              <c:idx val="3"/>
              <c:layout>
                <c:manualLayout>
                  <c:x val="-0.17326478276026455"/>
                  <c:y val="-0.2442200181178307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B9991A9-CB06-4AF7-B678-95E8521BE081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0EB4674-30C8-4738-8B7C-4BBCAE8E20B9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A7E0A0E8-BAA5-4785-80EC-47CD579CCD9D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B1C-4E77-B534-A7F5B642BF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Emissions'!$D$315:$D$318</c:f>
              <c:strCache>
                <c:ptCount val="4"/>
                <c:pt idx="0">
                  <c:v>Álframleiðsla</c:v>
                </c:pt>
                <c:pt idx="1">
                  <c:v>Kísil- og kísilmálmframleiðsla</c:v>
                </c:pt>
                <c:pt idx="2">
                  <c:v>F-gös (m.a. kælimiðlar)</c:v>
                </c:pt>
                <c:pt idx="3">
                  <c:v>Önnur losun</c:v>
                </c:pt>
              </c:strCache>
            </c:strRef>
          </c:cat>
          <c:val>
            <c:numRef>
              <c:f>'Losun | Emissions'!$E$315:$E$318</c:f>
              <c:numCache>
                <c:formatCode>0</c:formatCode>
                <c:ptCount val="4"/>
                <c:pt idx="0">
                  <c:v>1402.6496416686878</c:v>
                </c:pt>
                <c:pt idx="1">
                  <c:v>408.20430474231648</c:v>
                </c:pt>
                <c:pt idx="2">
                  <c:v>124.63478001256811</c:v>
                </c:pt>
                <c:pt idx="3">
                  <c:v>11.791646180352551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B1C-4E77-B534-A7F5B642B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91"/>
        <c:holeSize val="5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4B1C-4E77-B534-A7F5B642BF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4B1C-4E77-B534-A7F5B642BF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4B1C-4E77-B534-A7F5B642BF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4B1C-4E77-B534-A7F5B642BF92}"/>
                    </c:ext>
                  </c:extLst>
                </c:dPt>
                <c:dLbls>
                  <c:spPr>
                    <a:solidFill>
                      <a:srgbClr val="FFFFFF"/>
                    </a:solidFill>
                    <a:ln>
                      <a:solidFill>
                        <a:srgbClr val="323232">
                          <a:lumMod val="25000"/>
                          <a:lumOff val="75000"/>
                        </a:srgb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'Losun | Emissions'!$D$315:$D$318</c15:sqref>
                        </c15:formulaRef>
                      </c:ext>
                    </c:extLst>
                    <c:strCache>
                      <c:ptCount val="4"/>
                      <c:pt idx="0">
                        <c:v>Álframleiðsla</c:v>
                      </c:pt>
                      <c:pt idx="1">
                        <c:v>Kísil- og kísilmálmframleiðsla</c:v>
                      </c:pt>
                      <c:pt idx="2">
                        <c:v>F-gös (m.a. kælimiðlar)</c:v>
                      </c:pt>
                      <c:pt idx="3">
                        <c:v>Önnur losun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Emissions'!$F$315:$F$318</c15:sqref>
                        </c15:formulaRef>
                      </c:ext>
                    </c:extLst>
                    <c:numCache>
                      <c:formatCode>0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4B1C-4E77-B534-A7F5B642BF92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IPPU</a:t>
            </a:r>
          </a:p>
          <a:p>
            <a:pPr>
              <a:defRPr sz="1600"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2023</a:t>
            </a:r>
          </a:p>
        </c:rich>
      </c:tx>
      <c:layout>
        <c:manualLayout>
          <c:xMode val="edge"/>
          <c:yMode val="edge"/>
          <c:x val="0.46410804087155483"/>
          <c:y val="0.4502148044478794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B1-4E7C-8D00-B7BE293732D9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4B1-4E7C-8D00-B7BE293732D9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4B1-4E7C-8D00-B7BE293732D9}"/>
              </c:ext>
            </c:extLst>
          </c:dPt>
          <c:dPt>
            <c:idx val="3"/>
            <c:bubble3D val="0"/>
            <c:spPr>
              <a:solidFill>
                <a:srgbClr val="7FB9D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B1-4E7C-8D00-B7BE293732D9}"/>
              </c:ext>
            </c:extLst>
          </c:dPt>
          <c:dLbls>
            <c:dLbl>
              <c:idx val="0"/>
              <c:layout>
                <c:manualLayout>
                  <c:x val="0.23857741549951356"/>
                  <c:y val="-0.17948700126732142"/>
                </c:manualLayout>
              </c:layout>
              <c:tx>
                <c:rich>
                  <a:bodyPr/>
                  <a:lstStyle/>
                  <a:p>
                    <a:fld id="{0C96FB7D-4611-4413-A89B-C9595055433E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303D148E-BFC3-46AB-9C21-92A08784A688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fld id="{4721F7C8-4257-4D13-A026-1BFE3281E2FD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647988869788183"/>
                      <c:h val="0.1749824187607489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4B1-4E7C-8D00-B7BE293732D9}"/>
                </c:ext>
              </c:extLst>
            </c:dLbl>
            <c:dLbl>
              <c:idx val="1"/>
              <c:layout>
                <c:manualLayout>
                  <c:x val="-0.188941120248098"/>
                  <c:y val="0.13442109823710252"/>
                </c:manualLayout>
              </c:layout>
              <c:tx>
                <c:rich>
                  <a:bodyPr/>
                  <a:lstStyle/>
                  <a:p>
                    <a:fld id="{C05A445F-D136-4920-AA09-69ED7D03E85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CF5FBBD5-8ABA-49AD-AAF7-92A9B5E9941E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fld id="{BF1516B9-1C61-40DF-9582-9B497EE29347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44620079770664"/>
                      <c:h val="0.2189586185964936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4B1-4E7C-8D00-B7BE293732D9}"/>
                </c:ext>
              </c:extLst>
            </c:dLbl>
            <c:dLbl>
              <c:idx val="2"/>
              <c:layout>
                <c:manualLayout>
                  <c:x val="-0.23431999192340541"/>
                  <c:y val="-2.353927885473067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8BB5AA9-1D4B-4302-A9CF-A34B611161F5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D7E9B211-EAED-4DC0-B2FC-27EAED6A513E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DD813A6C-C518-4212-B558-56A986BE0D93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4B1-4E7C-8D00-B7BE293732D9}"/>
                </c:ext>
              </c:extLst>
            </c:dLbl>
            <c:dLbl>
              <c:idx val="3"/>
              <c:layout>
                <c:manualLayout>
                  <c:x val="-0.17326478276026455"/>
                  <c:y val="-0.2442200181178307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B9991A9-CB06-4AF7-B678-95E8521BE081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0EB4674-30C8-4738-8B7C-4BBCAE8E20B9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A7E0A0E8-BAA5-4785-80EC-47CD579CCD9D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4B1-4E7C-8D00-B7BE293732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Emissions'!$AF$315:$AF$318</c:f>
              <c:strCache>
                <c:ptCount val="4"/>
                <c:pt idx="0">
                  <c:v>Aluminium Production</c:v>
                </c:pt>
                <c:pt idx="1">
                  <c:v>Ferrosilicon and Silicon Metal Production</c:v>
                </c:pt>
                <c:pt idx="2">
                  <c:v>F-Gases</c:v>
                </c:pt>
                <c:pt idx="3">
                  <c:v>Other Emissions</c:v>
                </c:pt>
              </c:strCache>
            </c:strRef>
          </c:cat>
          <c:val>
            <c:numRef>
              <c:f>'Losun | Emissions'!$E$315:$E$318</c:f>
              <c:numCache>
                <c:formatCode>0</c:formatCode>
                <c:ptCount val="4"/>
                <c:pt idx="0">
                  <c:v>1402.6496416686878</c:v>
                </c:pt>
                <c:pt idx="1">
                  <c:v>408.20430474231648</c:v>
                </c:pt>
                <c:pt idx="2">
                  <c:v>124.63478001256811</c:v>
                </c:pt>
                <c:pt idx="3">
                  <c:v>11.791646180352551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B1-4E7C-8D00-B7BE29373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91"/>
        <c:holeSize val="5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24B1-4E7C-8D00-B7BE293732D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24B1-4E7C-8D00-B7BE293732D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24B1-4E7C-8D00-B7BE293732D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24B1-4E7C-8D00-B7BE293732D9}"/>
                    </c:ext>
                  </c:extLst>
                </c:dPt>
                <c:dLbls>
                  <c:spPr>
                    <a:solidFill>
                      <a:srgbClr val="FFFFFF"/>
                    </a:solidFill>
                    <a:ln>
                      <a:solidFill>
                        <a:srgbClr val="323232">
                          <a:lumMod val="25000"/>
                          <a:lumOff val="75000"/>
                        </a:srgb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'Losun | Emissions'!$AF$315:$AF$318</c15:sqref>
                        </c15:formulaRef>
                      </c:ext>
                    </c:extLst>
                    <c:strCache>
                      <c:ptCount val="4"/>
                      <c:pt idx="0">
                        <c:v>Aluminium Production</c:v>
                      </c:pt>
                      <c:pt idx="1">
                        <c:v>Ferrosilicon and Silicon Metal Production</c:v>
                      </c:pt>
                      <c:pt idx="2">
                        <c:v>F-Gases</c:v>
                      </c:pt>
                      <c:pt idx="3">
                        <c:v>Other Emissions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Emissions'!$F$315:$F$318</c15:sqref>
                        </c15:formulaRef>
                      </c:ext>
                    </c:extLst>
                    <c:numCache>
                      <c:formatCode>0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24B1-4E7C-8D00-B7BE293732D9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Iðnaður og vörunotkun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Data'!$D$50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Data'!$H$50:$AV$50</c15:sqref>
                  </c15:fullRef>
                </c:ext>
              </c:extLst>
              <c:f>'Talnagögn | Numerical Data'!$H$50:$AO$50</c:f>
              <c:numCache>
                <c:formatCode>0</c:formatCode>
                <c:ptCount val="34"/>
                <c:pt idx="0">
                  <c:v>210.55472170666667</c:v>
                </c:pt>
                <c:pt idx="1">
                  <c:v>176.80528261706667</c:v>
                </c:pt>
                <c:pt idx="2">
                  <c:v>188.28332888506674</c:v>
                </c:pt>
                <c:pt idx="3">
                  <c:v>238.53559058533341</c:v>
                </c:pt>
                <c:pt idx="4">
                  <c:v>232.49217533253341</c:v>
                </c:pt>
                <c:pt idx="5">
                  <c:v>245.96401927226668</c:v>
                </c:pt>
                <c:pt idx="6">
                  <c:v>235.22782835253329</c:v>
                </c:pt>
                <c:pt idx="7">
                  <c:v>257.17700316373327</c:v>
                </c:pt>
                <c:pt idx="8">
                  <c:v>198.58720348559996</c:v>
                </c:pt>
                <c:pt idx="9">
                  <c:v>257.83106455839993</c:v>
                </c:pt>
                <c:pt idx="10">
                  <c:v>365.65036656475542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402.47385277209042</c:v>
                </c:pt>
                <c:pt idx="14">
                  <c:v>401.96736076842336</c:v>
                </c:pt>
                <c:pt idx="15">
                  <c:v>379.94289400639997</c:v>
                </c:pt>
                <c:pt idx="16">
                  <c:v>381.71962690880014</c:v>
                </c:pt>
                <c:pt idx="17">
                  <c:v>401.35289110400004</c:v>
                </c:pt>
                <c:pt idx="18">
                  <c:v>351.97302632799983</c:v>
                </c:pt>
                <c:pt idx="19">
                  <c:v>353.35887106239988</c:v>
                </c:pt>
                <c:pt idx="20">
                  <c:v>372.5620256512002</c:v>
                </c:pt>
                <c:pt idx="21">
                  <c:v>380.41566972484725</c:v>
                </c:pt>
                <c:pt idx="22">
                  <c:v>413.43718523066923</c:v>
                </c:pt>
                <c:pt idx="23">
                  <c:v>409.50779191578886</c:v>
                </c:pt>
                <c:pt idx="24">
                  <c:v>372.27909117182412</c:v>
                </c:pt>
                <c:pt idx="25">
                  <c:v>404.56447331306254</c:v>
                </c:pt>
                <c:pt idx="26">
                  <c:v>409.12563724381266</c:v>
                </c:pt>
                <c:pt idx="27">
                  <c:v>431.82186025965416</c:v>
                </c:pt>
                <c:pt idx="28">
                  <c:v>455.77922710046619</c:v>
                </c:pt>
                <c:pt idx="29">
                  <c:v>432.40627007368812</c:v>
                </c:pt>
                <c:pt idx="30">
                  <c:v>418.71234892799316</c:v>
                </c:pt>
                <c:pt idx="31">
                  <c:v>476.02459170932525</c:v>
                </c:pt>
                <c:pt idx="32">
                  <c:v>517.72039053568778</c:v>
                </c:pt>
                <c:pt idx="33" formatCode="0.00">
                  <c:v>408.20430474231648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F-4AA7-BDE4-382DB69D7D2F}"/>
            </c:ext>
          </c:extLst>
        </c:ser>
        <c:ser>
          <c:idx val="4"/>
          <c:order val="1"/>
          <c:tx>
            <c:strRef>
              <c:f>'Talnagögn | Numerical Data'!$D$55</c:f>
              <c:strCache>
                <c:ptCount val="1"/>
                <c:pt idx="0">
                  <c:v>Smurefni og leysiefni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Data'!$H$55:$AV$55</c15:sqref>
                  </c15:fullRef>
                </c:ext>
              </c:extLst>
              <c:f>'Talnagögn | Numerical Data'!$H$55:$AO$55</c:f>
              <c:numCache>
                <c:formatCode>0.0</c:formatCode>
                <c:ptCount val="34"/>
                <c:pt idx="0">
                  <c:v>7.206776231182964</c:v>
                </c:pt>
                <c:pt idx="1">
                  <c:v>7.0630660553190694</c:v>
                </c:pt>
                <c:pt idx="2">
                  <c:v>7.2171050495464266</c:v>
                </c:pt>
                <c:pt idx="3">
                  <c:v>7.4672272358362264</c:v>
                </c:pt>
                <c:pt idx="4">
                  <c:v>7.3882890411998261</c:v>
                </c:pt>
                <c:pt idx="5">
                  <c:v>7.9066134056346264</c:v>
                </c:pt>
                <c:pt idx="6">
                  <c:v>7.864418372446627</c:v>
                </c:pt>
                <c:pt idx="7">
                  <c:v>7.7501027050085245</c:v>
                </c:pt>
                <c:pt idx="8">
                  <c:v>7.8934330196974267</c:v>
                </c:pt>
                <c:pt idx="9">
                  <c:v>7.4479724012469912</c:v>
                </c:pt>
                <c:pt idx="10">
                  <c:v>7.8242136970738958</c:v>
                </c:pt>
                <c:pt idx="11">
                  <c:v>6.9344531735361308</c:v>
                </c:pt>
                <c:pt idx="12">
                  <c:v>7.1767944716228236</c:v>
                </c:pt>
                <c:pt idx="13">
                  <c:v>6.8477039062793654</c:v>
                </c:pt>
                <c:pt idx="14">
                  <c:v>7.6320976918226098</c:v>
                </c:pt>
                <c:pt idx="15">
                  <c:v>7.3519420497421919</c:v>
                </c:pt>
                <c:pt idx="16">
                  <c:v>8.1277208601876207</c:v>
                </c:pt>
                <c:pt idx="17">
                  <c:v>7.6590659056125734</c:v>
                </c:pt>
                <c:pt idx="18">
                  <c:v>6.9196602022107676</c:v>
                </c:pt>
                <c:pt idx="19">
                  <c:v>5.457147624271431</c:v>
                </c:pt>
                <c:pt idx="20">
                  <c:v>5.6727591425811914</c:v>
                </c:pt>
                <c:pt idx="21">
                  <c:v>5.8610512215839332</c:v>
                </c:pt>
                <c:pt idx="22">
                  <c:v>5.8149695413260023</c:v>
                </c:pt>
                <c:pt idx="23">
                  <c:v>5.7637550447795958</c:v>
                </c:pt>
                <c:pt idx="24">
                  <c:v>5.8372385446485406</c:v>
                </c:pt>
                <c:pt idx="25">
                  <c:v>6.1753247827631839</c:v>
                </c:pt>
                <c:pt idx="26">
                  <c:v>6.2609249275692322</c:v>
                </c:pt>
                <c:pt idx="27">
                  <c:v>6.0952964203971973</c:v>
                </c:pt>
                <c:pt idx="28">
                  <c:v>6.7382497512571549</c:v>
                </c:pt>
                <c:pt idx="29">
                  <c:v>6.6452606013558633</c:v>
                </c:pt>
                <c:pt idx="30">
                  <c:v>6.2533493542307008</c:v>
                </c:pt>
                <c:pt idx="31">
                  <c:v>6.3051929823484798</c:v>
                </c:pt>
                <c:pt idx="32">
                  <c:v>6.4009680288827893</c:v>
                </c:pt>
                <c:pt idx="33" formatCode="0.00">
                  <c:v>6.4782697803625524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3F-4AA7-BDE4-382DB69D7D2F}"/>
            </c:ext>
          </c:extLst>
        </c:ser>
        <c:ser>
          <c:idx val="5"/>
          <c:order val="2"/>
          <c:tx>
            <c:strRef>
              <c:f>'Talnagögn | Numerical Data'!$D$51</c:f>
              <c:strCache>
                <c:ptCount val="1"/>
                <c:pt idx="0">
                  <c:v>F-gös (m.a. kælimiðlar)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Data'!$H$51:$AV$51</c15:sqref>
                  </c15:fullRef>
                </c:ext>
              </c:extLst>
              <c:f>'Talnagögn | Numerical Data'!$H$51:$AO$51</c:f>
              <c:numCache>
                <c:formatCode>0.0</c:formatCode>
                <c:ptCount val="34"/>
                <c:pt idx="0">
                  <c:v>0.31587839505520987</c:v>
                </c:pt>
                <c:pt idx="1">
                  <c:v>0.63440324339710896</c:v>
                </c:pt>
                <c:pt idx="2">
                  <c:v>0.64201226841222514</c:v>
                </c:pt>
                <c:pt idx="3">
                  <c:v>1.4399581844250187</c:v>
                </c:pt>
                <c:pt idx="4">
                  <c:v>1.8535598331542598</c:v>
                </c:pt>
                <c:pt idx="5">
                  <c:v>3.1529398777809292</c:v>
                </c:pt>
                <c:pt idx="6" formatCode="0">
                  <c:v>10.091380557538331</c:v>
                </c:pt>
                <c:pt idx="7" formatCode="0">
                  <c:v>16.137625712084247</c:v>
                </c:pt>
                <c:pt idx="8" formatCode="0">
                  <c:v>25.460844466955933</c:v>
                </c:pt>
                <c:pt idx="9" formatCode="0">
                  <c:v>36.988217113290219</c:v>
                </c:pt>
                <c:pt idx="10" formatCode="0">
                  <c:v>42.971186725495777</c:v>
                </c:pt>
                <c:pt idx="11" formatCode="0">
                  <c:v>39.803011906466502</c:v>
                </c:pt>
                <c:pt idx="12" formatCode="0">
                  <c:v>44.626570883465504</c:v>
                </c:pt>
                <c:pt idx="13" formatCode="0">
                  <c:v>45.10631741308412</c:v>
                </c:pt>
                <c:pt idx="14" formatCode="0">
                  <c:v>52.140957248435534</c:v>
                </c:pt>
                <c:pt idx="15" formatCode="0">
                  <c:v>57.201241406144838</c:v>
                </c:pt>
                <c:pt idx="16" formatCode="0">
                  <c:v>66.268728117954964</c:v>
                </c:pt>
                <c:pt idx="17" formatCode="0">
                  <c:v>66.94139885551283</c:v>
                </c:pt>
                <c:pt idx="18" formatCode="0">
                  <c:v>65.619674949677176</c:v>
                </c:pt>
                <c:pt idx="19" formatCode="0">
                  <c:v>78.815684882158905</c:v>
                </c:pt>
                <c:pt idx="20" formatCode="0">
                  <c:v>106.63787846935243</c:v>
                </c:pt>
                <c:pt idx="21" formatCode="0">
                  <c:v>131.33347009246177</c:v>
                </c:pt>
                <c:pt idx="22" formatCode="0">
                  <c:v>136.5156278242512</c:v>
                </c:pt>
                <c:pt idx="23" formatCode="0">
                  <c:v>166.67301783528774</c:v>
                </c:pt>
                <c:pt idx="24" formatCode="0">
                  <c:v>164.47973841133989</c:v>
                </c:pt>
                <c:pt idx="25" formatCode="0">
                  <c:v>156.82957565208963</c:v>
                </c:pt>
                <c:pt idx="26" formatCode="0">
                  <c:v>173.66618826618588</c:v>
                </c:pt>
                <c:pt idx="27" formatCode="0">
                  <c:v>164.60973006017312</c:v>
                </c:pt>
                <c:pt idx="28" formatCode="0">
                  <c:v>182.49465783600516</c:v>
                </c:pt>
                <c:pt idx="29" formatCode="0">
                  <c:v>194.40775708209762</c:v>
                </c:pt>
                <c:pt idx="30" formatCode="0">
                  <c:v>198.16685581224471</c:v>
                </c:pt>
                <c:pt idx="31" formatCode="0">
                  <c:v>162.47594201837697</c:v>
                </c:pt>
                <c:pt idx="32" formatCode="0">
                  <c:v>133.26429206158915</c:v>
                </c:pt>
                <c:pt idx="33" formatCode="0.00">
                  <c:v>124.63478001256811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3F-4AA7-BDE4-382DB69D7D2F}"/>
            </c:ext>
          </c:extLst>
        </c:ser>
        <c:ser>
          <c:idx val="6"/>
          <c:order val="3"/>
          <c:tx>
            <c:strRef>
              <c:f>'Talnagögn | Numerical Data'!$D$56</c:f>
              <c:strCache>
                <c:ptCount val="1"/>
                <c:pt idx="0">
                  <c:v>Efnanotkun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Data'!$H$56:$AV$56</c15:sqref>
                  </c15:fullRef>
                </c:ext>
              </c:extLst>
              <c:f>'Talnagögn | Numerical Data'!$H$56:$AO$56</c:f>
              <c:numCache>
                <c:formatCode>0.0</c:formatCode>
                <c:ptCount val="34"/>
                <c:pt idx="0">
                  <c:v>6.6053975182669991</c:v>
                </c:pt>
                <c:pt idx="1">
                  <c:v>6.265178381396999</c:v>
                </c:pt>
                <c:pt idx="2">
                  <c:v>5.7839066949539992</c:v>
                </c:pt>
                <c:pt idx="3">
                  <c:v>5.7039417306749991</c:v>
                </c:pt>
                <c:pt idx="4">
                  <c:v>5.319691795472</c:v>
                </c:pt>
                <c:pt idx="5">
                  <c:v>5.3247947336829995</c:v>
                </c:pt>
                <c:pt idx="6">
                  <c:v>5.7058375092599993</c:v>
                </c:pt>
                <c:pt idx="7">
                  <c:v>5.7276732867549995</c:v>
                </c:pt>
                <c:pt idx="8">
                  <c:v>5.8608430059709997</c:v>
                </c:pt>
                <c:pt idx="9">
                  <c:v>6.015735017331</c:v>
                </c:pt>
                <c:pt idx="10">
                  <c:v>5.7997762155690005</c:v>
                </c:pt>
                <c:pt idx="11">
                  <c:v>5.5831415448829995</c:v>
                </c:pt>
                <c:pt idx="12">
                  <c:v>5.2976272254139998</c:v>
                </c:pt>
                <c:pt idx="13">
                  <c:v>5.2618930265659998</c:v>
                </c:pt>
                <c:pt idx="14">
                  <c:v>5.0310061770269989</c:v>
                </c:pt>
                <c:pt idx="15">
                  <c:v>6.1249500513970005</c:v>
                </c:pt>
                <c:pt idx="16">
                  <c:v>6.4598948223980006</c:v>
                </c:pt>
                <c:pt idx="17">
                  <c:v>7.1727802255639999</c:v>
                </c:pt>
                <c:pt idx="18">
                  <c:v>6.8070442299529992</c:v>
                </c:pt>
                <c:pt idx="19">
                  <c:v>6.3877081700029992</c:v>
                </c:pt>
                <c:pt idx="20">
                  <c:v>8.3220078580740005</c:v>
                </c:pt>
                <c:pt idx="21">
                  <c:v>6.7489339968150004</c:v>
                </c:pt>
                <c:pt idx="22">
                  <c:v>9.0421707802439997</c:v>
                </c:pt>
                <c:pt idx="23">
                  <c:v>6.4356402893556668</c:v>
                </c:pt>
                <c:pt idx="24">
                  <c:v>5.3495031659530001</c:v>
                </c:pt>
                <c:pt idx="25">
                  <c:v>4.5678456548525004</c:v>
                </c:pt>
                <c:pt idx="26">
                  <c:v>3.7662132324459998</c:v>
                </c:pt>
                <c:pt idx="27">
                  <c:v>5.0164513413349994</c:v>
                </c:pt>
                <c:pt idx="28">
                  <c:v>6.7018199787590005</c:v>
                </c:pt>
                <c:pt idx="29">
                  <c:v>4.8833204692230003</c:v>
                </c:pt>
                <c:pt idx="30">
                  <c:v>5.8121132732360001</c:v>
                </c:pt>
                <c:pt idx="31">
                  <c:v>5.0003537974699999</c:v>
                </c:pt>
                <c:pt idx="32">
                  <c:v>4.1728103247589985</c:v>
                </c:pt>
                <c:pt idx="33" formatCode="0.00">
                  <c:v>4.3441083437399994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3F-4AA7-BDE4-382DB69D7D2F}"/>
            </c:ext>
          </c:extLst>
        </c:ser>
        <c:ser>
          <c:idx val="0"/>
          <c:order val="4"/>
          <c:tx>
            <c:strRef>
              <c:f>'Talnagögn | Numerical Data'!$D$53</c:f>
              <c:strCache>
                <c:ptCount val="1"/>
                <c:pt idx="0">
                  <c:v>Steinefnaiðnaður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Data'!$H$53:$AV$53</c15:sqref>
                  </c15:fullRef>
                </c:ext>
              </c:extLst>
              <c:f>'Talnagögn | Numerical Data'!$H$53:$AO$53</c:f>
              <c:numCache>
                <c:formatCode>0</c:formatCode>
                <c:ptCount val="34"/>
                <c:pt idx="0">
                  <c:v>52.256339687250005</c:v>
                </c:pt>
                <c:pt idx="1">
                  <c:v>48.627777945875003</c:v>
                </c:pt>
                <c:pt idx="2">
                  <c:v>45.670125973500006</c:v>
                </c:pt>
                <c:pt idx="3">
                  <c:v>39.654677162187504</c:v>
                </c:pt>
                <c:pt idx="4">
                  <c:v>37.353068341500006</c:v>
                </c:pt>
                <c:pt idx="5">
                  <c:v>37.842061164624994</c:v>
                </c:pt>
                <c:pt idx="6">
                  <c:v>41.755640560312507</c:v>
                </c:pt>
                <c:pt idx="7">
                  <c:v>46.51906850406251</c:v>
                </c:pt>
                <c:pt idx="8">
                  <c:v>54.358745967250002</c:v>
                </c:pt>
                <c:pt idx="9">
                  <c:v>61.405246905937503</c:v>
                </c:pt>
                <c:pt idx="10">
                  <c:v>65.449830021950021</c:v>
                </c:pt>
                <c:pt idx="11">
                  <c:v>58.659445362750006</c:v>
                </c:pt>
                <c:pt idx="12">
                  <c:v>39.313677956750006</c:v>
                </c:pt>
                <c:pt idx="13">
                  <c:v>32.975809699750002</c:v>
                </c:pt>
                <c:pt idx="14">
                  <c:v>50.813966560750004</c:v>
                </c:pt>
                <c:pt idx="15">
                  <c:v>54.981288890000009</c:v>
                </c:pt>
                <c:pt idx="16">
                  <c:v>62.168088455000003</c:v>
                </c:pt>
                <c:pt idx="17">
                  <c:v>64.331651867560012</c:v>
                </c:pt>
                <c:pt idx="18">
                  <c:v>61.804693555000007</c:v>
                </c:pt>
                <c:pt idx="19">
                  <c:v>28.685283075320005</c:v>
                </c:pt>
                <c:pt idx="20">
                  <c:v>10.399972692080002</c:v>
                </c:pt>
                <c:pt idx="21">
                  <c:v>20.143580462280003</c:v>
                </c:pt>
                <c:pt idx="22" formatCode="0.0">
                  <c:v>0.50936247647999999</c:v>
                </c:pt>
                <c:pt idx="23" formatCode="0.0">
                  <c:v>0.55272388644000003</c:v>
                </c:pt>
                <c:pt idx="24" formatCode="0.0">
                  <c:v>0.54749451240000002</c:v>
                </c:pt>
                <c:pt idx="25" formatCode="0.0">
                  <c:v>0.71654013156000007</c:v>
                </c:pt>
                <c:pt idx="26" formatCode="0.0">
                  <c:v>0.77397152472000008</c:v>
                </c:pt>
                <c:pt idx="27" formatCode="0.0">
                  <c:v>0.90232273404000007</c:v>
                </c:pt>
                <c:pt idx="28" formatCode="0.0">
                  <c:v>0.90521219079999993</c:v>
                </c:pt>
                <c:pt idx="29" formatCode="0.0">
                  <c:v>0.95699099012000011</c:v>
                </c:pt>
                <c:pt idx="30" formatCode="0.0">
                  <c:v>0.89499845720000004</c:v>
                </c:pt>
                <c:pt idx="31" formatCode="0.0">
                  <c:v>0.93069417912000008</c:v>
                </c:pt>
                <c:pt idx="32" formatCode="0.0">
                  <c:v>0.93590011000000006</c:v>
                </c:pt>
                <c:pt idx="33" formatCode="0.00">
                  <c:v>0.96926805625000012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3F-4AA7-BDE4-382DB69D7D2F}"/>
            </c:ext>
          </c:extLst>
        </c:ser>
        <c:ser>
          <c:idx val="2"/>
          <c:order val="5"/>
          <c:tx>
            <c:strRef>
              <c:f>'Talnagögn | Numerical Data'!$D$49</c:f>
              <c:strCache>
                <c:ptCount val="1"/>
                <c:pt idx="0">
                  <c:v>Álframleiðsla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Data'!$H$49:$AV$49</c15:sqref>
                  </c15:fullRef>
                </c:ext>
              </c:extLst>
              <c:f>'Talnagögn | Numerical Data'!$H$49:$AO$49</c:f>
              <c:numCache>
                <c:formatCode>0</c:formatCode>
                <c:ptCount val="34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1363.2348061869016</c:v>
                </c:pt>
                <c:pt idx="30">
                  <c:v>1347.2027898796412</c:v>
                </c:pt>
                <c:pt idx="31">
                  <c:v>1361.0898434635815</c:v>
                </c:pt>
                <c:pt idx="32">
                  <c:v>1354.2007303406649</c:v>
                </c:pt>
                <c:pt idx="33" formatCode="0.00">
                  <c:v>1402.6496416686878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3F-4AA7-BDE4-382DB69D7D2F}"/>
            </c:ext>
          </c:extLst>
        </c:ser>
        <c:ser>
          <c:idx val="1"/>
          <c:order val="6"/>
          <c:tx>
            <c:strRef>
              <c:f>'Talnagögn | Numerical Data'!$D$54</c:f>
              <c:strCache>
                <c:ptCount val="1"/>
                <c:pt idx="0">
                  <c:v>Efnaiðnaður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Data'!$H$54:$AV$54</c15:sqref>
                  </c15:fullRef>
                </c:ext>
              </c:extLst>
              <c:f>'Talnagögn | Numerical Data'!$H$54:$AO$54</c:f>
              <c:numCache>
                <c:formatCode>0</c:formatCode>
                <c:ptCount val="34"/>
                <c:pt idx="0">
                  <c:v>41.70030188679246</c:v>
                </c:pt>
                <c:pt idx="1">
                  <c:v>40.327981132075472</c:v>
                </c:pt>
                <c:pt idx="2">
                  <c:v>36.028622641509436</c:v>
                </c:pt>
                <c:pt idx="3">
                  <c:v>37.871999999999993</c:v>
                </c:pt>
                <c:pt idx="4">
                  <c:v>38.247415094339615</c:v>
                </c:pt>
                <c:pt idx="5">
                  <c:v>36.495358490566034</c:v>
                </c:pt>
                <c:pt idx="6">
                  <c:v>42.536811320754715</c:v>
                </c:pt>
                <c:pt idx="7">
                  <c:v>35.574018867924522</c:v>
                </c:pt>
                <c:pt idx="8">
                  <c:v>31.03041509433962</c:v>
                </c:pt>
                <c:pt idx="9">
                  <c:v>31.355952830188677</c:v>
                </c:pt>
                <c:pt idx="10">
                  <c:v>16.333707547169812</c:v>
                </c:pt>
                <c:pt idx="11">
                  <c:v>14.297971698113207</c:v>
                </c:pt>
                <c:pt idx="12" formatCode="0.0">
                  <c:v>0.45369811320754716</c:v>
                </c:pt>
                <c:pt idx="13" formatCode="0.0">
                  <c:v>0.47860377358490569</c:v>
                </c:pt>
                <c:pt idx="14" formatCode="0.0">
                  <c:v>0.38885584464161987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 formatCode="0.0">
                  <c:v>0</c:v>
                </c:pt>
                <c:pt idx="30" formatCode="0.0">
                  <c:v>0</c:v>
                </c:pt>
                <c:pt idx="31" formatCode="0.0">
                  <c:v>0</c:v>
                </c:pt>
                <c:pt idx="32" formatCode="0.0">
                  <c:v>0</c:v>
                </c:pt>
                <c:pt idx="33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3F-4AA7-BDE4-382DB69D7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31469392"/>
        <c:axId val="431469752"/>
      </c:barChart>
      <c:catAx>
        <c:axId val="431469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752"/>
        <c:crosses val="autoZero"/>
        <c:auto val="1"/>
        <c:lblAlgn val="ctr"/>
        <c:lblOffset val="100"/>
        <c:noMultiLvlLbl val="0"/>
      </c:catAx>
      <c:valAx>
        <c:axId val="43146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Landbúnaður</a:t>
            </a:r>
          </a:p>
          <a:p>
            <a:pPr>
              <a:defRPr sz="1600"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2023</a:t>
            </a:r>
          </a:p>
        </c:rich>
      </c:tx>
      <c:layout>
        <c:manualLayout>
          <c:xMode val="edge"/>
          <c:yMode val="edge"/>
          <c:x val="0.42271426112055327"/>
          <c:y val="0.45122339044498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AD-46C4-AF39-E65465116299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AD-46C4-AF39-E65465116299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AD-46C4-AF39-E65465116299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4AD-46C4-AF39-E65465116299}"/>
              </c:ext>
            </c:extLst>
          </c:dPt>
          <c:dLbls>
            <c:dLbl>
              <c:idx val="0"/>
              <c:layout>
                <c:manualLayout>
                  <c:x val="-0.1552621990746646"/>
                  <c:y val="0.14111102600390316"/>
                </c:manualLayout>
              </c:layout>
              <c:tx>
                <c:rich>
                  <a:bodyPr/>
                  <a:lstStyle/>
                  <a:p>
                    <a:fld id="{6C39118D-8AA5-4D8A-9913-CB6CEA1E3C81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ED408053-769C-4AA3-9FA1-ABE7486722A3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C54DC737-4F07-4B2C-A4BF-C1F3A086A0F0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4AD-46C4-AF39-E65465116299}"/>
                </c:ext>
              </c:extLst>
            </c:dLbl>
            <c:dLbl>
              <c:idx val="1"/>
              <c:layout>
                <c:manualLayout>
                  <c:x val="-0.18029452955794401"/>
                  <c:y val="-0.19480105572672307"/>
                </c:manualLayout>
              </c:layout>
              <c:tx>
                <c:rich>
                  <a:bodyPr/>
                  <a:lstStyle/>
                  <a:p>
                    <a:fld id="{FE96E21C-DF47-422E-AF12-AB6203847505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5AF9D187-0CC8-46D6-A529-675154DCAD67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A276227C-079D-406C-91B4-450DE1557FC5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4AD-46C4-AF39-E65465116299}"/>
                </c:ext>
              </c:extLst>
            </c:dLbl>
            <c:dLbl>
              <c:idx val="2"/>
              <c:layout>
                <c:manualLayout>
                  <c:x val="0.14717447916666668"/>
                  <c:y val="-0.15581018518518519"/>
                </c:manualLayout>
              </c:layout>
              <c:tx>
                <c:rich>
                  <a:bodyPr/>
                  <a:lstStyle/>
                  <a:p>
                    <a:fld id="{D1CA3378-0990-4D43-AB65-2DA8B490068B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EEFA0DF0-0B2F-431A-9E7E-759C2BC5DECD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E91D3CC0-0B78-427B-B747-2AB30309D749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4AD-46C4-AF39-E65465116299}"/>
                </c:ext>
              </c:extLst>
            </c:dLbl>
            <c:dLbl>
              <c:idx val="3"/>
              <c:layout>
                <c:manualLayout>
                  <c:x val="0.21166666666666667"/>
                  <c:y val="1.7638888888888888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8049A3C-085A-43D5-AF88-56E201E42418}" type="CATEGORYNAME">
                      <a:rPr lang="en-US" sz="1200" b="1"/>
                      <a:pPr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/>
                    </a:pPr>
                    <a:fld id="{865A4821-D099-4718-8019-D11A044D48C6}" type="VALUE">
                      <a:rPr lang="en-US"/>
                      <a:pPr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>
                      <a:defRPr sz="1100"/>
                    </a:pPr>
                    <a:fld id="{8DDB8585-06F9-441B-9004-FE1ACC1D308B}" type="PERCENTAGE">
                      <a:rPr lang="en-US"/>
                      <a:pPr>
                        <a:defRPr sz="1100"/>
                      </a:pPr>
                      <a:t>[PERCENTAGE]</a:t>
                    </a:fld>
                    <a:endParaRPr 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4AD-46C4-AF39-E654651162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Emissions'!$D$388:$D$391</c:f>
              <c:strCache>
                <c:ptCount val="4"/>
                <c:pt idx="0">
                  <c:v>Iðragerjun</c:v>
                </c:pt>
                <c:pt idx="1">
                  <c:v>Meðhöndlun húsdýraáburðar</c:v>
                </c:pt>
                <c:pt idx="2">
                  <c:v>Nytjajarðvegur</c:v>
                </c:pt>
                <c:pt idx="3">
                  <c:v>Kölkun og CO₂-losun frá áburði</c:v>
                </c:pt>
              </c:strCache>
            </c:strRef>
          </c:cat>
          <c:val>
            <c:numRef>
              <c:f>'Losun | Emissions'!$E$388:$E$391</c:f>
              <c:numCache>
                <c:formatCode>0</c:formatCode>
                <c:ptCount val="4"/>
                <c:pt idx="0">
                  <c:v>302.22988771873997</c:v>
                </c:pt>
                <c:pt idx="1">
                  <c:v>68.676868813893464</c:v>
                </c:pt>
                <c:pt idx="2">
                  <c:v>186.45285110420525</c:v>
                </c:pt>
                <c:pt idx="3" formatCode="0.0">
                  <c:v>7.8789727900833508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4AD-46C4-AF39-E65465116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1"/>
        <c:holeSize val="5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14AD-46C4-AF39-E6546511629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14AD-46C4-AF39-E6546511629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14AD-46C4-AF39-E6546511629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14AD-46C4-AF39-E6546511629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'Losun | Emissions'!$D$388:$D$391</c15:sqref>
                        </c15:formulaRef>
                      </c:ext>
                    </c:extLst>
                    <c:strCache>
                      <c:ptCount val="4"/>
                      <c:pt idx="0">
                        <c:v>Iðragerjun</c:v>
                      </c:pt>
                      <c:pt idx="1">
                        <c:v>Meðhöndlun húsdýraáburðar</c:v>
                      </c:pt>
                      <c:pt idx="2">
                        <c:v>Nytjajarðvegur</c:v>
                      </c:pt>
                      <c:pt idx="3">
                        <c:v>Kölkun og CO₂-losun frá áburði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Emissions'!$F$388:$F$391</c15:sqref>
                        </c15:formulaRef>
                      </c:ext>
                    </c:extLst>
                    <c:numCache>
                      <c:formatCode>0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14AD-46C4-AF39-E65465116299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</a:rPr>
              <a:t>Landbúnaður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41346583841272899"/>
          <c:y val="0.4586110919213329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225260416666662"/>
          <c:y val="5.9560185185185181E-2"/>
          <c:w val="0.49549479166666671"/>
          <c:h val="0.88087962962962973"/>
        </c:manualLayout>
      </c:layout>
      <c:doughnutChart>
        <c:varyColors val="1"/>
        <c:ser>
          <c:idx val="0"/>
          <c:order val="0"/>
          <c:spPr>
            <a:solidFill>
              <a:schemeClr val="tx2"/>
            </a:solidFill>
          </c:spPr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74-4A6B-9444-B0BF46D32D9C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74-4A6B-9444-B0BF46D32D9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74-4A6B-9444-B0BF46D32D9C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74-4A6B-9444-B0BF46D32D9C}"/>
              </c:ext>
            </c:extLst>
          </c:dPt>
          <c:dPt>
            <c:idx val="4"/>
            <c:bubble3D val="0"/>
            <c:spPr>
              <a:solidFill>
                <a:schemeClr val="bg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674-4A6B-9444-B0BF46D32D9C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674-4A6B-9444-B0BF46D32D9C}"/>
              </c:ext>
            </c:extLst>
          </c:dPt>
          <c:dLbls>
            <c:dLbl>
              <c:idx val="0"/>
              <c:layout>
                <c:manualLayout>
                  <c:x val="0.19019480226152974"/>
                  <c:y val="0.12347222222222211"/>
                </c:manualLayout>
              </c:layout>
              <c:tx>
                <c:rich>
                  <a:bodyPr/>
                  <a:lstStyle/>
                  <a:p>
                    <a:fld id="{E431A23E-6757-476D-9FDD-5D912A8E5A6A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8FE61726-2D5C-4F5A-9F21-CA71D52188EF}" type="VALUE">
                      <a:rPr lang="en-US"/>
                      <a:pPr/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D1845BDD-DB66-4885-BA15-96D40AA91F85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674-4A6B-9444-B0BF46D32D9C}"/>
                </c:ext>
              </c:extLst>
            </c:dLbl>
            <c:dLbl>
              <c:idx val="1"/>
              <c:layout>
                <c:manualLayout>
                  <c:x val="-0.19123000405513529"/>
                  <c:y val="0.10583333333333322"/>
                </c:manualLayout>
              </c:layout>
              <c:tx>
                <c:rich>
                  <a:bodyPr/>
                  <a:lstStyle/>
                  <a:p>
                    <a:fld id="{552F69B7-F178-43AC-AFD5-64B169D4AEF4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FF15A204-B7C9-4B93-96A3-9BCD6F9F6A7F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-íg,</a:t>
                    </a:r>
                    <a:endParaRPr lang="en-US" baseline="0"/>
                  </a:p>
                  <a:p>
                    <a:fld id="{27334245-3277-4C2C-BD7F-C7CFBA0A7330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674-4A6B-9444-B0BF46D32D9C}"/>
                </c:ext>
              </c:extLst>
            </c:dLbl>
            <c:dLbl>
              <c:idx val="2"/>
              <c:layout>
                <c:manualLayout>
                  <c:x val="-0.1706233225836768"/>
                  <c:y val="-0.10230694444444445"/>
                </c:manualLayout>
              </c:layout>
              <c:tx>
                <c:rich>
                  <a:bodyPr/>
                  <a:lstStyle/>
                  <a:p>
                    <a:fld id="{331F82BD-6FBD-4D59-A13E-B1A5DCEC0915}" type="CATEGORYNAME">
                      <a:rPr lang="en-US" sz="1200" b="1">
                        <a:solidFill>
                          <a:sysClr val="windowText" lastClr="000000"/>
                        </a:solidFill>
                      </a:rPr>
                      <a:pPr/>
                      <a:t>[CATEGORY NAME]</a:t>
                    </a:fld>
                    <a:endParaRPr lang="en-US" b="1" baseline="0">
                      <a:solidFill>
                        <a:sysClr val="windowText" lastClr="000000"/>
                      </a:solidFill>
                    </a:endParaRPr>
                  </a:p>
                  <a:p>
                    <a:fld id="{3875F0E8-38BF-423D-B974-C0E4A7DF872A}" type="VALUE">
                      <a:rPr lang="en-US"/>
                      <a:pPr/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BEEC1B1E-8E29-47F0-8663-CB8D517E664B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651951527373722"/>
                      <c:h val="0.1673060185185185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674-4A6B-9444-B0BF46D32D9C}"/>
                </c:ext>
              </c:extLst>
            </c:dLbl>
            <c:dLbl>
              <c:idx val="3"/>
              <c:layout>
                <c:manualLayout>
                  <c:x val="0.16155638273623499"/>
                  <c:y val="-0.17615300925925925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4435B56-13F8-4772-8FEB-A57E4DA58EFE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943B8AE0-9799-4DE1-80A6-7B4F12302CD5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-íg,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09CB79E8-4A74-4480-A708-9A8D7CFEA83E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674-4A6B-9444-B0BF46D32D9C}"/>
                </c:ext>
              </c:extLst>
            </c:dLbl>
            <c:dLbl>
              <c:idx val="4"/>
              <c:layout>
                <c:manualLayout>
                  <c:x val="0.21331386013931133"/>
                  <c:y val="-8.3784722222222219E-2"/>
                </c:manualLayout>
              </c:layout>
              <c:tx>
                <c:rich>
                  <a:bodyPr/>
                  <a:lstStyle/>
                  <a:p>
                    <a:fld id="{34DAF53F-51F3-4623-A22B-BED16E9367C7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5766F8D3-1A7A-4383-A749-884F235D4508}" type="VALUE">
                      <a:rPr lang="en-US"/>
                      <a:pPr/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4E30AAF7-2029-4C93-8DB2-FA685D610CF7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312314358334509"/>
                      <c:h val="0.1776826388888888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674-4A6B-9444-B0BF46D32D9C}"/>
                </c:ext>
              </c:extLst>
            </c:dLbl>
            <c:dLbl>
              <c:idx val="5"/>
              <c:layout>
                <c:manualLayout>
                  <c:x val="0.24563164313978575"/>
                  <c:y val="3.821759259259248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CAAD516-199C-4211-934B-F205BA47B76D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890670F1-AB31-46FB-8AAA-FD123E797CA6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434AD6D4-6BF2-451F-83B9-87EBBB8B8710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C674-4A6B-9444-B0BF46D32D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Emissions'!$D$458:$D$463</c:f>
              <c:strCache>
                <c:ptCount val="6"/>
                <c:pt idx="0">
                  <c:v>Áburðarnotkun í landbúnaði</c:v>
                </c:pt>
                <c:pt idx="1">
                  <c:v>Nautgripir</c:v>
                </c:pt>
                <c:pt idx="2">
                  <c:v>Sauðfé</c:v>
                </c:pt>
                <c:pt idx="3">
                  <c:v>Hestar</c:v>
                </c:pt>
                <c:pt idx="4">
                  <c:v>Framræst ræktað land</c:v>
                </c:pt>
                <c:pt idx="5">
                  <c:v>Önnur losun</c:v>
                </c:pt>
              </c:strCache>
            </c:strRef>
          </c:cat>
          <c:val>
            <c:numRef>
              <c:f>'Losun | Emissions'!$E$458:$E$463</c:f>
              <c:numCache>
                <c:formatCode>0</c:formatCode>
                <c:ptCount val="6"/>
                <c:pt idx="0">
                  <c:v>125.06651905599598</c:v>
                </c:pt>
                <c:pt idx="1">
                  <c:v>174.80922310000031</c:v>
                </c:pt>
                <c:pt idx="2">
                  <c:v>141.71684053086173</c:v>
                </c:pt>
                <c:pt idx="3">
                  <c:v>35.780241318261659</c:v>
                </c:pt>
                <c:pt idx="4">
                  <c:v>68.792801539917406</c:v>
                </c:pt>
                <c:pt idx="5">
                  <c:v>19.072954881885153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674-4A6B-9444-B0BF46D32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3"/>
        <c:holeSize val="5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C674-4A6B-9444-B0BF46D32D9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C674-4A6B-9444-B0BF46D32D9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C674-4A6B-9444-B0BF46D32D9C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C674-4A6B-9444-B0BF46D32D9C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C674-4A6B-9444-B0BF46D32D9C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C674-4A6B-9444-B0BF46D32D9C}"/>
                    </c:ext>
                  </c:extLst>
                </c:dPt>
                <c:dLbls>
                  <c:spPr>
                    <a:solidFill>
                      <a:srgbClr val="FFFFFF"/>
                    </a:solidFill>
                    <a:ln>
                      <a:solidFill>
                        <a:srgbClr val="323232">
                          <a:lumMod val="25000"/>
                          <a:lumOff val="75000"/>
                        </a:srgb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'Losun | Emissions'!$D$458:$D$463</c15:sqref>
                        </c15:formulaRef>
                      </c:ext>
                    </c:extLst>
                    <c:strCache>
                      <c:ptCount val="6"/>
                      <c:pt idx="0">
                        <c:v>Áburðarnotkun í landbúnaði</c:v>
                      </c:pt>
                      <c:pt idx="1">
                        <c:v>Nautgripir</c:v>
                      </c:pt>
                      <c:pt idx="2">
                        <c:v>Sauðfé</c:v>
                      </c:pt>
                      <c:pt idx="3">
                        <c:v>Hestar</c:v>
                      </c:pt>
                      <c:pt idx="4">
                        <c:v>Framræst ræktað land</c:v>
                      </c:pt>
                      <c:pt idx="5">
                        <c:v>Önnur losun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Emissions'!$F$458:$F$463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9-C674-4A6B-9444-B0BF46D32D9C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Agriculture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'Talnagögn | Numerical Data'!$E$81</c:f>
              <c:strCache>
                <c:ptCount val="1"/>
                <c:pt idx="0">
                  <c:v>Cattle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Data'!$H$81:$AV$81</c15:sqref>
                  </c15:fullRef>
                </c:ext>
              </c:extLst>
              <c:f>'Talnagögn | Numerical Data'!$H$81:$AO$81</c:f>
              <c:numCache>
                <c:formatCode>0</c:formatCode>
                <c:ptCount val="34"/>
                <c:pt idx="0">
                  <c:v>188.0046887541811</c:v>
                </c:pt>
                <c:pt idx="1">
                  <c:v>190.61512159758942</c:v>
                </c:pt>
                <c:pt idx="2">
                  <c:v>191.96971857402184</c:v>
                </c:pt>
                <c:pt idx="3">
                  <c:v>187.49914689792348</c:v>
                </c:pt>
                <c:pt idx="4">
                  <c:v>183.69739134605561</c:v>
                </c:pt>
                <c:pt idx="5">
                  <c:v>183.96792923256734</c:v>
                </c:pt>
                <c:pt idx="6">
                  <c:v>185.93223310764947</c:v>
                </c:pt>
                <c:pt idx="7">
                  <c:v>177.11008267366424</c:v>
                </c:pt>
                <c:pt idx="8">
                  <c:v>179.37383166888964</c:v>
                </c:pt>
                <c:pt idx="9">
                  <c:v>174.86314361902191</c:v>
                </c:pt>
                <c:pt idx="10">
                  <c:v>169.58121942611245</c:v>
                </c:pt>
                <c:pt idx="11">
                  <c:v>166.22151914232143</c:v>
                </c:pt>
                <c:pt idx="12">
                  <c:v>160.3627678317103</c:v>
                </c:pt>
                <c:pt idx="13">
                  <c:v>156.52374292097076</c:v>
                </c:pt>
                <c:pt idx="14">
                  <c:v>153.12517707350685</c:v>
                </c:pt>
                <c:pt idx="15">
                  <c:v>154.63736709249861</c:v>
                </c:pt>
                <c:pt idx="16">
                  <c:v>161.98570245216249</c:v>
                </c:pt>
                <c:pt idx="17">
                  <c:v>167.84706840317421</c:v>
                </c:pt>
                <c:pt idx="18">
                  <c:v>170.80791508327954</c:v>
                </c:pt>
                <c:pt idx="19">
                  <c:v>173.0470126451134</c:v>
                </c:pt>
                <c:pt idx="20">
                  <c:v>168.42744533890814</c:v>
                </c:pt>
                <c:pt idx="21">
                  <c:v>167.85692310908078</c:v>
                </c:pt>
                <c:pt idx="22">
                  <c:v>160.48462903994377</c:v>
                </c:pt>
                <c:pt idx="23">
                  <c:v>156.68974799226569</c:v>
                </c:pt>
                <c:pt idx="24">
                  <c:v>169.56330639343651</c:v>
                </c:pt>
                <c:pt idx="25">
                  <c:v>179.38176663051135</c:v>
                </c:pt>
                <c:pt idx="26">
                  <c:v>180.59257760703559</c:v>
                </c:pt>
                <c:pt idx="27">
                  <c:v>180.64651542700517</c:v>
                </c:pt>
                <c:pt idx="28">
                  <c:v>181.4030228179445</c:v>
                </c:pt>
                <c:pt idx="29">
                  <c:v>181.79319832809949</c:v>
                </c:pt>
                <c:pt idx="30">
                  <c:v>180.46493792406258</c:v>
                </c:pt>
                <c:pt idx="31">
                  <c:v>181.84713049735353</c:v>
                </c:pt>
                <c:pt idx="32">
                  <c:v>180.65961044039184</c:v>
                </c:pt>
                <c:pt idx="33">
                  <c:v>174.80922310000031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D9-48AC-9C9D-77E5A87B9D0B}"/>
            </c:ext>
          </c:extLst>
        </c:ser>
        <c:ser>
          <c:idx val="6"/>
          <c:order val="1"/>
          <c:tx>
            <c:strRef>
              <c:f>'Talnagögn | Numerical Data'!$E$85</c:f>
              <c:strCache>
                <c:ptCount val="1"/>
                <c:pt idx="0">
                  <c:v>Sheep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Data'!$H$85:$AV$85</c15:sqref>
                  </c15:fullRef>
                </c:ext>
              </c:extLst>
              <c:f>'Talnagögn | Numerical Data'!$H$85:$AO$85</c:f>
              <c:numCache>
                <c:formatCode>0</c:formatCode>
                <c:ptCount val="34"/>
                <c:pt idx="0">
                  <c:v>231.1390763888657</c:v>
                </c:pt>
                <c:pt idx="1">
                  <c:v>214.55316269165007</c:v>
                </c:pt>
                <c:pt idx="2">
                  <c:v>203.74692990564867</c:v>
                </c:pt>
                <c:pt idx="3">
                  <c:v>204.10437502900382</c:v>
                </c:pt>
                <c:pt idx="4">
                  <c:v>207.35865495715228</c:v>
                </c:pt>
                <c:pt idx="5">
                  <c:v>190.38253159347332</c:v>
                </c:pt>
                <c:pt idx="6">
                  <c:v>191.59951140474078</c:v>
                </c:pt>
                <c:pt idx="7">
                  <c:v>195.60074471306925</c:v>
                </c:pt>
                <c:pt idx="8">
                  <c:v>201.43202112298107</c:v>
                </c:pt>
                <c:pt idx="9">
                  <c:v>199.84918520706651</c:v>
                </c:pt>
                <c:pt idx="10">
                  <c:v>191.05209113213883</c:v>
                </c:pt>
                <c:pt idx="11">
                  <c:v>193.52199263556417</c:v>
                </c:pt>
                <c:pt idx="12">
                  <c:v>191.73028981143511</c:v>
                </c:pt>
                <c:pt idx="13">
                  <c:v>188.89537199929515</c:v>
                </c:pt>
                <c:pt idx="14">
                  <c:v>185.09394945828004</c:v>
                </c:pt>
                <c:pt idx="15">
                  <c:v>184.38148667467073</c:v>
                </c:pt>
                <c:pt idx="16">
                  <c:v>185.45505018227988</c:v>
                </c:pt>
                <c:pt idx="17">
                  <c:v>186.17693381308857</c:v>
                </c:pt>
                <c:pt idx="18">
                  <c:v>187.73507187901035</c:v>
                </c:pt>
                <c:pt idx="19">
                  <c:v>192.73763182555481</c:v>
                </c:pt>
                <c:pt idx="20">
                  <c:v>196.50489505690683</c:v>
                </c:pt>
                <c:pt idx="21">
                  <c:v>193.96103345167069</c:v>
                </c:pt>
                <c:pt idx="22">
                  <c:v>192.45195197235614</c:v>
                </c:pt>
                <c:pt idx="23">
                  <c:v>189.22390690238441</c:v>
                </c:pt>
                <c:pt idx="24">
                  <c:v>195.98850979835902</c:v>
                </c:pt>
                <c:pt idx="25">
                  <c:v>190.18192060981792</c:v>
                </c:pt>
                <c:pt idx="26">
                  <c:v>190.78598715937088</c:v>
                </c:pt>
                <c:pt idx="27">
                  <c:v>183.01171890723066</c:v>
                </c:pt>
                <c:pt idx="28">
                  <c:v>173.97080057675515</c:v>
                </c:pt>
                <c:pt idx="29">
                  <c:v>161.38162337650456</c:v>
                </c:pt>
                <c:pt idx="30">
                  <c:v>155.20067936570649</c:v>
                </c:pt>
                <c:pt idx="31">
                  <c:v>154.77957587236946</c:v>
                </c:pt>
                <c:pt idx="32">
                  <c:v>148.11322103422799</c:v>
                </c:pt>
                <c:pt idx="33">
                  <c:v>141.71684053086173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D9-48AC-9C9D-77E5A87B9D0B}"/>
            </c:ext>
          </c:extLst>
        </c:ser>
        <c:ser>
          <c:idx val="0"/>
          <c:order val="2"/>
          <c:tx>
            <c:strRef>
              <c:f>'Talnagögn | Numerical Data'!$E$74</c:f>
              <c:strCache>
                <c:ptCount val="1"/>
                <c:pt idx="0">
                  <c:v>Fertilizer Use in Agriculture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Data'!$H$74:$AV$74</c15:sqref>
                  </c15:fullRef>
                </c:ext>
              </c:extLst>
              <c:f>'Talnagögn | Numerical Data'!$H$74:$AO$74</c:f>
              <c:numCache>
                <c:formatCode>0</c:formatCode>
                <c:ptCount val="34"/>
                <c:pt idx="0">
                  <c:v>150.44812935452535</c:v>
                </c:pt>
                <c:pt idx="1">
                  <c:v>146.21150695284922</c:v>
                </c:pt>
                <c:pt idx="2">
                  <c:v>138.56791506362313</c:v>
                </c:pt>
                <c:pt idx="3">
                  <c:v>141.40196500226193</c:v>
                </c:pt>
                <c:pt idx="4">
                  <c:v>144.08851939937318</c:v>
                </c:pt>
                <c:pt idx="5">
                  <c:v>140.36323664367572</c:v>
                </c:pt>
                <c:pt idx="6">
                  <c:v>147.09317343672188</c:v>
                </c:pt>
                <c:pt idx="7">
                  <c:v>143.63534608003502</c:v>
                </c:pt>
                <c:pt idx="8">
                  <c:v>145.77713929169514</c:v>
                </c:pt>
                <c:pt idx="9">
                  <c:v>150.21060240016703</c:v>
                </c:pt>
                <c:pt idx="10">
                  <c:v>147.82378328824441</c:v>
                </c:pt>
                <c:pt idx="11">
                  <c:v>147.56360876412162</c:v>
                </c:pt>
                <c:pt idx="12">
                  <c:v>139.25398047819064</c:v>
                </c:pt>
                <c:pt idx="13">
                  <c:v>136.96456256754942</c:v>
                </c:pt>
                <c:pt idx="14">
                  <c:v>134.74652740604449</c:v>
                </c:pt>
                <c:pt idx="15">
                  <c:v>132.6462954058043</c:v>
                </c:pt>
                <c:pt idx="16">
                  <c:v>148.06919018833406</c:v>
                </c:pt>
                <c:pt idx="17">
                  <c:v>156.65496240863575</c:v>
                </c:pt>
                <c:pt idx="18">
                  <c:v>167.40784597714782</c:v>
                </c:pt>
                <c:pt idx="19">
                  <c:v>149.98649735133392</c:v>
                </c:pt>
                <c:pt idx="20">
                  <c:v>141.9041625260505</c:v>
                </c:pt>
                <c:pt idx="21">
                  <c:v>139.98679448963028</c:v>
                </c:pt>
                <c:pt idx="22">
                  <c:v>144.48592019345057</c:v>
                </c:pt>
                <c:pt idx="23">
                  <c:v>143.36800777241893</c:v>
                </c:pt>
                <c:pt idx="24">
                  <c:v>160.6823145963557</c:v>
                </c:pt>
                <c:pt idx="25">
                  <c:v>146.1202449602911</c:v>
                </c:pt>
                <c:pt idx="26">
                  <c:v>142.6558252658167</c:v>
                </c:pt>
                <c:pt idx="27">
                  <c:v>152.72195686025566</c:v>
                </c:pt>
                <c:pt idx="28">
                  <c:v>143.07606977821902</c:v>
                </c:pt>
                <c:pt idx="29">
                  <c:v>138.13506183845277</c:v>
                </c:pt>
                <c:pt idx="30">
                  <c:v>141.80762052419522</c:v>
                </c:pt>
                <c:pt idx="31">
                  <c:v>144.54274993816267</c:v>
                </c:pt>
                <c:pt idx="32">
                  <c:v>137.23332497516537</c:v>
                </c:pt>
                <c:pt idx="33">
                  <c:v>125.06651905599598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D9-48AC-9C9D-77E5A87B9D0B}"/>
            </c:ext>
          </c:extLst>
        </c:ser>
        <c:ser>
          <c:idx val="10"/>
          <c:order val="3"/>
          <c:tx>
            <c:strRef>
              <c:f>'Talnagögn | Numerical Data'!$E$89</c:f>
              <c:strCache>
                <c:ptCount val="1"/>
                <c:pt idx="0">
                  <c:v>Horses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Data'!$H$89:$AV$89</c15:sqref>
                  </c15:fullRef>
                </c:ext>
              </c:extLst>
              <c:f>'Talnagögn | Numerical Data'!$H$89:$AO$89</c:f>
              <c:numCache>
                <c:formatCode>0</c:formatCode>
                <c:ptCount val="34"/>
                <c:pt idx="0">
                  <c:v>38.740472360304771</c:v>
                </c:pt>
                <c:pt idx="1">
                  <c:v>39.795604343001521</c:v>
                </c:pt>
                <c:pt idx="2">
                  <c:v>40.377053191020067</c:v>
                </c:pt>
                <c:pt idx="3">
                  <c:v>41.208811904589069</c:v>
                </c:pt>
                <c:pt idx="4">
                  <c:v>42.108293656069094</c:v>
                </c:pt>
                <c:pt idx="5">
                  <c:v>42.025064722918323</c:v>
                </c:pt>
                <c:pt idx="6">
                  <c:v>43.103857999870527</c:v>
                </c:pt>
                <c:pt idx="7">
                  <c:v>42.726593511653149</c:v>
                </c:pt>
                <c:pt idx="8">
                  <c:v>42.571256062568636</c:v>
                </c:pt>
                <c:pt idx="9">
                  <c:v>41.662808023568481</c:v>
                </c:pt>
                <c:pt idx="10">
                  <c:v>39.697384655834561</c:v>
                </c:pt>
                <c:pt idx="11">
                  <c:v>39.8380015993122</c:v>
                </c:pt>
                <c:pt idx="12">
                  <c:v>38.179189119982624</c:v>
                </c:pt>
                <c:pt idx="13">
                  <c:v>38.573679948008092</c:v>
                </c:pt>
                <c:pt idx="14">
                  <c:v>38.948833151395476</c:v>
                </c:pt>
                <c:pt idx="15">
                  <c:v>40.263016290423721</c:v>
                </c:pt>
                <c:pt idx="16">
                  <c:v>40.67874130200812</c:v>
                </c:pt>
                <c:pt idx="17">
                  <c:v>41.314547069378229</c:v>
                </c:pt>
                <c:pt idx="18">
                  <c:v>41.798395471275107</c:v>
                </c:pt>
                <c:pt idx="19">
                  <c:v>41.447837472033036</c:v>
                </c:pt>
                <c:pt idx="20">
                  <c:v>41.372396346240357</c:v>
                </c:pt>
                <c:pt idx="21">
                  <c:v>41.9625101994367</c:v>
                </c:pt>
                <c:pt idx="22">
                  <c:v>41.556098659768658</c:v>
                </c:pt>
                <c:pt idx="23">
                  <c:v>40.277945198793603</c:v>
                </c:pt>
                <c:pt idx="24">
                  <c:v>41.886735836578318</c:v>
                </c:pt>
                <c:pt idx="25">
                  <c:v>41.691611568726387</c:v>
                </c:pt>
                <c:pt idx="26">
                  <c:v>41.64256198212874</c:v>
                </c:pt>
                <c:pt idx="27">
                  <c:v>40.541452466938601</c:v>
                </c:pt>
                <c:pt idx="28">
                  <c:v>36.508824593635389</c:v>
                </c:pt>
                <c:pt idx="29">
                  <c:v>37.982317138170096</c:v>
                </c:pt>
                <c:pt idx="30">
                  <c:v>38.559097313416821</c:v>
                </c:pt>
                <c:pt idx="31">
                  <c:v>37.061617014852622</c:v>
                </c:pt>
                <c:pt idx="32">
                  <c:v>36.773549150790849</c:v>
                </c:pt>
                <c:pt idx="33">
                  <c:v>35.780241318261659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D9-48AC-9C9D-77E5A87B9D0B}"/>
            </c:ext>
          </c:extLst>
        </c:ser>
        <c:ser>
          <c:idx val="14"/>
          <c:order val="4"/>
          <c:tx>
            <c:strRef>
              <c:f>'Talnagögn | Numerical Data'!$E$93</c:f>
              <c:strCache>
                <c:ptCount val="1"/>
                <c:pt idx="0">
                  <c:v>Cultivation of Organic Soils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Data'!$H$93:$AV$93</c15:sqref>
                  </c15:fullRef>
                </c:ext>
              </c:extLst>
              <c:f>'Talnagögn | Numerical Data'!$H$93:$AO$93</c:f>
              <c:numCache>
                <c:formatCode>0</c:formatCode>
                <c:ptCount val="34"/>
                <c:pt idx="0">
                  <c:v>45.157509350267823</c:v>
                </c:pt>
                <c:pt idx="1">
                  <c:v>47.610590270927354</c:v>
                </c:pt>
                <c:pt idx="2">
                  <c:v>49.595707027499792</c:v>
                </c:pt>
                <c:pt idx="3">
                  <c:v>50.659382682001961</c:v>
                </c:pt>
                <c:pt idx="4">
                  <c:v>52.526688090358761</c:v>
                </c:pt>
                <c:pt idx="5">
                  <c:v>53.535611684696292</c:v>
                </c:pt>
                <c:pt idx="6">
                  <c:v>54.545875518239846</c:v>
                </c:pt>
                <c:pt idx="7">
                  <c:v>55.386492659758218</c:v>
                </c:pt>
                <c:pt idx="8">
                  <c:v>56.808896954238953</c:v>
                </c:pt>
                <c:pt idx="9">
                  <c:v>57.370815840486671</c:v>
                </c:pt>
                <c:pt idx="10">
                  <c:v>57.738138653196437</c:v>
                </c:pt>
                <c:pt idx="11">
                  <c:v>58.073200644820055</c:v>
                </c:pt>
                <c:pt idx="12">
                  <c:v>58.992175819841655</c:v>
                </c:pt>
                <c:pt idx="13">
                  <c:v>60.049099477665493</c:v>
                </c:pt>
                <c:pt idx="14">
                  <c:v>61.751151968020771</c:v>
                </c:pt>
                <c:pt idx="15">
                  <c:v>62.935606531616934</c:v>
                </c:pt>
                <c:pt idx="16">
                  <c:v>63.090605144358925</c:v>
                </c:pt>
                <c:pt idx="17">
                  <c:v>63.242641450799553</c:v>
                </c:pt>
                <c:pt idx="18">
                  <c:v>63.531693158391874</c:v>
                </c:pt>
                <c:pt idx="19">
                  <c:v>63.698126377943815</c:v>
                </c:pt>
                <c:pt idx="20">
                  <c:v>63.775274467811194</c:v>
                </c:pt>
                <c:pt idx="21">
                  <c:v>63.852999117011613</c:v>
                </c:pt>
                <c:pt idx="22">
                  <c:v>63.935147796127616</c:v>
                </c:pt>
                <c:pt idx="23">
                  <c:v>64.014940724860139</c:v>
                </c:pt>
                <c:pt idx="24">
                  <c:v>64.099157043297879</c:v>
                </c:pt>
                <c:pt idx="25">
                  <c:v>64.227564878152648</c:v>
                </c:pt>
                <c:pt idx="26">
                  <c:v>64.335931776888927</c:v>
                </c:pt>
                <c:pt idx="27">
                  <c:v>64.52932614958209</c:v>
                </c:pt>
                <c:pt idx="28">
                  <c:v>64.798662636526515</c:v>
                </c:pt>
                <c:pt idx="29">
                  <c:v>65.073886736166003</c:v>
                </c:pt>
                <c:pt idx="30">
                  <c:v>66.107359634684457</c:v>
                </c:pt>
                <c:pt idx="31">
                  <c:v>67.06127282084347</c:v>
                </c:pt>
                <c:pt idx="32">
                  <c:v>68.084433663482216</c:v>
                </c:pt>
                <c:pt idx="33">
                  <c:v>68.792801539917406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D9-48AC-9C9D-77E5A87B9D0B}"/>
            </c:ext>
          </c:extLst>
        </c:ser>
        <c:ser>
          <c:idx val="1"/>
          <c:order val="5"/>
          <c:tx>
            <c:strRef>
              <c:f>'Talnagögn | Numerical Data'!$E$94</c:f>
              <c:strCache>
                <c:ptCount val="1"/>
                <c:pt idx="0">
                  <c:v>Other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Data'!$H$94:$AV$94</c15:sqref>
                  </c15:fullRef>
                </c:ext>
              </c:extLst>
              <c:f>'Talnagögn | Numerical Data'!$H$94:$AO$94</c:f>
              <c:numCache>
                <c:formatCode>0</c:formatCode>
                <c:ptCount val="34"/>
                <c:pt idx="0">
                  <c:v>22.459211475610005</c:v>
                </c:pt>
                <c:pt idx="1">
                  <c:v>20.767654374002973</c:v>
                </c:pt>
                <c:pt idx="2">
                  <c:v>18.577497585557012</c:v>
                </c:pt>
                <c:pt idx="3">
                  <c:v>19.085993475772739</c:v>
                </c:pt>
                <c:pt idx="4">
                  <c:v>19.074861840363951</c:v>
                </c:pt>
                <c:pt idx="5">
                  <c:v>18.913147466970372</c:v>
                </c:pt>
                <c:pt idx="6">
                  <c:v>19.099403065939555</c:v>
                </c:pt>
                <c:pt idx="7">
                  <c:v>18.937726654404059</c:v>
                </c:pt>
                <c:pt idx="8">
                  <c:v>20.231705938987034</c:v>
                </c:pt>
                <c:pt idx="9">
                  <c:v>19.880580716760164</c:v>
                </c:pt>
                <c:pt idx="10">
                  <c:v>20.561835577620286</c:v>
                </c:pt>
                <c:pt idx="11">
                  <c:v>22.786901286101624</c:v>
                </c:pt>
                <c:pt idx="12">
                  <c:v>21.869767144737807</c:v>
                </c:pt>
                <c:pt idx="13">
                  <c:v>21.238024227680626</c:v>
                </c:pt>
                <c:pt idx="14">
                  <c:v>21.125684691043375</c:v>
                </c:pt>
                <c:pt idx="15">
                  <c:v>21.99604351393009</c:v>
                </c:pt>
                <c:pt idx="16">
                  <c:v>24.62540166746146</c:v>
                </c:pt>
                <c:pt idx="17">
                  <c:v>25.315844185990272</c:v>
                </c:pt>
                <c:pt idx="18">
                  <c:v>24.894444939102186</c:v>
                </c:pt>
                <c:pt idx="19">
                  <c:v>23.953102004110065</c:v>
                </c:pt>
                <c:pt idx="20">
                  <c:v>21.572250801664381</c:v>
                </c:pt>
                <c:pt idx="21">
                  <c:v>23.12469930258942</c:v>
                </c:pt>
                <c:pt idx="22">
                  <c:v>19.98045874498132</c:v>
                </c:pt>
                <c:pt idx="23">
                  <c:v>19.514101192919497</c:v>
                </c:pt>
                <c:pt idx="24">
                  <c:v>21.63142593043392</c:v>
                </c:pt>
                <c:pt idx="25">
                  <c:v>22.831635133368195</c:v>
                </c:pt>
                <c:pt idx="26">
                  <c:v>22.99831455720971</c:v>
                </c:pt>
                <c:pt idx="27">
                  <c:v>23.0353072370973</c:v>
                </c:pt>
                <c:pt idx="28">
                  <c:v>21.672143225452828</c:v>
                </c:pt>
                <c:pt idx="29">
                  <c:v>20.858117293272471</c:v>
                </c:pt>
                <c:pt idx="30">
                  <c:v>20.653933120633042</c:v>
                </c:pt>
                <c:pt idx="31">
                  <c:v>20.321625003431336</c:v>
                </c:pt>
                <c:pt idx="32">
                  <c:v>20.237571742906084</c:v>
                </c:pt>
                <c:pt idx="33">
                  <c:v>19.072954881885153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D9-48AC-9C9D-77E5A87B9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082038936"/>
        <c:axId val="1142935720"/>
      </c:barChart>
      <c:catAx>
        <c:axId val="1082038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935720"/>
        <c:crosses val="autoZero"/>
        <c:auto val="1"/>
        <c:lblAlgn val="ctr"/>
        <c:lblOffset val="100"/>
        <c:noMultiLvlLbl val="0"/>
      </c:catAx>
      <c:valAx>
        <c:axId val="114293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03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International Transportation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Data'!$E$121</c:f>
              <c:strCache>
                <c:ptCount val="1"/>
                <c:pt idx="0">
                  <c:v>International Aviation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Data'!$H$117:$AV$117</c15:sqref>
                  </c15:fullRef>
                </c:ext>
              </c:extLst>
              <c:f>'Talnagögn | Numerical Data'!$H$117:$AO$117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Data'!$H$121:$AV$121</c15:sqref>
                  </c15:fullRef>
                </c:ext>
              </c:extLst>
              <c:f>'Talnagögn | Numerical Data'!$H$121:$AO$121</c:f>
              <c:numCache>
                <c:formatCode>0</c:formatCode>
                <c:ptCount val="34"/>
                <c:pt idx="0">
                  <c:v>221.10937807666664</c:v>
                </c:pt>
                <c:pt idx="1">
                  <c:v>223.45648422493338</c:v>
                </c:pt>
                <c:pt idx="2">
                  <c:v>204.96673222053337</c:v>
                </c:pt>
                <c:pt idx="3">
                  <c:v>196.93769391346669</c:v>
                </c:pt>
                <c:pt idx="4">
                  <c:v>215.03342151853334</c:v>
                </c:pt>
                <c:pt idx="5">
                  <c:v>237.71387227506665</c:v>
                </c:pt>
                <c:pt idx="6">
                  <c:v>273.30475524573336</c:v>
                </c:pt>
                <c:pt idx="7">
                  <c:v>294.05093427306673</c:v>
                </c:pt>
                <c:pt idx="8">
                  <c:v>340.36743871786666</c:v>
                </c:pt>
                <c:pt idx="9">
                  <c:v>365.77115387800001</c:v>
                </c:pt>
                <c:pt idx="10">
                  <c:v>410.43408736853331</c:v>
                </c:pt>
                <c:pt idx="11">
                  <c:v>351.43484296319997</c:v>
                </c:pt>
                <c:pt idx="12">
                  <c:v>311.89578576600002</c:v>
                </c:pt>
                <c:pt idx="13">
                  <c:v>335.20031285813332</c:v>
                </c:pt>
                <c:pt idx="14">
                  <c:v>382.51090829640003</c:v>
                </c:pt>
                <c:pt idx="15">
                  <c:v>424.43004818280002</c:v>
                </c:pt>
                <c:pt idx="16">
                  <c:v>503.20407568560006</c:v>
                </c:pt>
                <c:pt idx="17">
                  <c:v>514.92035819013336</c:v>
                </c:pt>
                <c:pt idx="18">
                  <c:v>430.65361113226669</c:v>
                </c:pt>
                <c:pt idx="19">
                  <c:v>345.61492852480001</c:v>
                </c:pt>
                <c:pt idx="20">
                  <c:v>379.7535549454667</c:v>
                </c:pt>
                <c:pt idx="21">
                  <c:v>424.71952189760009</c:v>
                </c:pt>
                <c:pt idx="22">
                  <c:v>445.07818250000008</c:v>
                </c:pt>
                <c:pt idx="23">
                  <c:v>502.36303520266659</c:v>
                </c:pt>
                <c:pt idx="24">
                  <c:v>584.78753803533334</c:v>
                </c:pt>
                <c:pt idx="25">
                  <c:v>679.12283684040005</c:v>
                </c:pt>
                <c:pt idx="26">
                  <c:v>923.85523979279992</c:v>
                </c:pt>
                <c:pt idx="27">
                  <c:v>1155.4370035488</c:v>
                </c:pt>
                <c:pt idx="28">
                  <c:v>1294.8181528967998</c:v>
                </c:pt>
                <c:pt idx="29">
                  <c:v>963.65322670770036</c:v>
                </c:pt>
                <c:pt idx="30">
                  <c:v>263.34999061560001</c:v>
                </c:pt>
                <c:pt idx="31">
                  <c:v>486.14060688480004</c:v>
                </c:pt>
                <c:pt idx="32">
                  <c:v>854.74603351946575</c:v>
                </c:pt>
                <c:pt idx="33">
                  <c:v>967.65275881202047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F-43FA-AD92-A93177AE13D2}"/>
            </c:ext>
          </c:extLst>
        </c:ser>
        <c:ser>
          <c:idx val="1"/>
          <c:order val="1"/>
          <c:tx>
            <c:strRef>
              <c:f>'Talnagögn | Numerical Data'!$E$122</c:f>
              <c:strCache>
                <c:ptCount val="1"/>
                <c:pt idx="0">
                  <c:v>International Navigation</c:v>
                </c:pt>
              </c:strCache>
            </c:strRef>
          </c:tx>
          <c:spPr>
            <a:solidFill>
              <a:schemeClr val="tx1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Data'!$H$117:$AV$117</c15:sqref>
                  </c15:fullRef>
                </c:ext>
              </c:extLst>
              <c:f>'Talnagögn | Numerical Data'!$H$117:$AO$117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Data'!$H$122:$AV$122</c15:sqref>
                  </c15:fullRef>
                </c:ext>
              </c:extLst>
              <c:f>'Talnagögn | Numerical Data'!$H$122:$AO$122</c:f>
              <c:numCache>
                <c:formatCode>0</c:formatCode>
                <c:ptCount val="34"/>
                <c:pt idx="0">
                  <c:v>28.078924997337403</c:v>
                </c:pt>
                <c:pt idx="1">
                  <c:v>14.003294293724482</c:v>
                </c:pt>
                <c:pt idx="2">
                  <c:v>20.477506171547937</c:v>
                </c:pt>
                <c:pt idx="3">
                  <c:v>29.859948628888905</c:v>
                </c:pt>
                <c:pt idx="4">
                  <c:v>33.981450185235616</c:v>
                </c:pt>
                <c:pt idx="5">
                  <c:v>3.3673142021675906</c:v>
                </c:pt>
                <c:pt idx="6">
                  <c:v>19.20316050014323</c:v>
                </c:pt>
                <c:pt idx="7">
                  <c:v>38.488416696452902</c:v>
                </c:pt>
                <c:pt idx="8">
                  <c:v>52.028676183577467</c:v>
                </c:pt>
                <c:pt idx="9">
                  <c:v>39.300358002951661</c:v>
                </c:pt>
                <c:pt idx="10">
                  <c:v>54.39266252464077</c:v>
                </c:pt>
                <c:pt idx="11">
                  <c:v>59.58949244727156</c:v>
                </c:pt>
                <c:pt idx="12">
                  <c:v>85.828630656119159</c:v>
                </c:pt>
                <c:pt idx="13">
                  <c:v>19.407378412801254</c:v>
                </c:pt>
                <c:pt idx="14">
                  <c:v>21.049201422195413</c:v>
                </c:pt>
                <c:pt idx="15">
                  <c:v>1.7528135484112446</c:v>
                </c:pt>
                <c:pt idx="16">
                  <c:v>17.329076702058739</c:v>
                </c:pt>
                <c:pt idx="17">
                  <c:v>12.056398064687073</c:v>
                </c:pt>
                <c:pt idx="18">
                  <c:v>47.983835185837414</c:v>
                </c:pt>
                <c:pt idx="19">
                  <c:v>8.2248711263977814</c:v>
                </c:pt>
                <c:pt idx="20">
                  <c:v>0.25239549866666666</c:v>
                </c:pt>
                <c:pt idx="21">
                  <c:v>50.095054390143758</c:v>
                </c:pt>
                <c:pt idx="22">
                  <c:v>23.973493968715886</c:v>
                </c:pt>
                <c:pt idx="23">
                  <c:v>78.828862465477414</c:v>
                </c:pt>
                <c:pt idx="24">
                  <c:v>71.218037488772836</c:v>
                </c:pt>
                <c:pt idx="25">
                  <c:v>149.09981223853765</c:v>
                </c:pt>
                <c:pt idx="26">
                  <c:v>186.28610486189032</c:v>
                </c:pt>
                <c:pt idx="27">
                  <c:v>213.30217433150287</c:v>
                </c:pt>
                <c:pt idx="28">
                  <c:v>242.53078987824037</c:v>
                </c:pt>
                <c:pt idx="29">
                  <c:v>205.50549032160174</c:v>
                </c:pt>
                <c:pt idx="30">
                  <c:v>77.945079331447673</c:v>
                </c:pt>
                <c:pt idx="31">
                  <c:v>128.49656920397638</c:v>
                </c:pt>
                <c:pt idx="32">
                  <c:v>287.79153782769163</c:v>
                </c:pt>
                <c:pt idx="33">
                  <c:v>332.12842010288068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F-43FA-AD92-A93177AE1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0444872"/>
        <c:axId val="1010443072"/>
      </c:barChart>
      <c:lineChart>
        <c:grouping val="standard"/>
        <c:varyColors val="0"/>
        <c:ser>
          <c:idx val="2"/>
          <c:order val="2"/>
          <c:tx>
            <c:strRef>
              <c:f>'Talnagögn | Numerical Data'!$E$118</c:f>
              <c:strCache>
                <c:ptCount val="1"/>
                <c:pt idx="0">
                  <c:v>Number of Foreign Tourists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34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Data'!$H$118:$AV$118</c15:sqref>
                  </c15:fullRef>
                </c:ext>
              </c:extLst>
              <c:f>'Talnagögn | Numerical Data'!$H$118:$AO$118</c:f>
              <c:numCache>
                <c:formatCode>_-* #,##0_-;\-* #,##0_-;_-* "-"??_-;_-@_-</c:formatCode>
                <c:ptCount val="34"/>
                <c:pt idx="0">
                  <c:v>141700</c:v>
                </c:pt>
                <c:pt idx="1">
                  <c:v>143500</c:v>
                </c:pt>
                <c:pt idx="2">
                  <c:v>142600</c:v>
                </c:pt>
                <c:pt idx="3">
                  <c:v>157300</c:v>
                </c:pt>
                <c:pt idx="4">
                  <c:v>179200</c:v>
                </c:pt>
                <c:pt idx="5">
                  <c:v>189800</c:v>
                </c:pt>
                <c:pt idx="6">
                  <c:v>200800</c:v>
                </c:pt>
                <c:pt idx="7">
                  <c:v>201400</c:v>
                </c:pt>
                <c:pt idx="8">
                  <c:v>232200</c:v>
                </c:pt>
                <c:pt idx="9">
                  <c:v>262600</c:v>
                </c:pt>
                <c:pt idx="10">
                  <c:v>302900</c:v>
                </c:pt>
                <c:pt idx="11">
                  <c:v>296000</c:v>
                </c:pt>
                <c:pt idx="12">
                  <c:v>277900</c:v>
                </c:pt>
                <c:pt idx="13">
                  <c:v>320000</c:v>
                </c:pt>
                <c:pt idx="14">
                  <c:v>360400</c:v>
                </c:pt>
                <c:pt idx="15">
                  <c:v>374100</c:v>
                </c:pt>
                <c:pt idx="16">
                  <c:v>422300</c:v>
                </c:pt>
                <c:pt idx="17">
                  <c:v>485000</c:v>
                </c:pt>
                <c:pt idx="18">
                  <c:v>502000</c:v>
                </c:pt>
                <c:pt idx="19">
                  <c:v>493900</c:v>
                </c:pt>
                <c:pt idx="20">
                  <c:v>488600</c:v>
                </c:pt>
                <c:pt idx="21">
                  <c:v>565600</c:v>
                </c:pt>
                <c:pt idx="22">
                  <c:v>672880</c:v>
                </c:pt>
                <c:pt idx="23">
                  <c:v>807300</c:v>
                </c:pt>
                <c:pt idx="24">
                  <c:v>997300</c:v>
                </c:pt>
                <c:pt idx="25">
                  <c:v>1289100</c:v>
                </c:pt>
                <c:pt idx="26">
                  <c:v>1792200</c:v>
                </c:pt>
                <c:pt idx="27">
                  <c:v>2224600</c:v>
                </c:pt>
                <c:pt idx="28">
                  <c:v>2343800</c:v>
                </c:pt>
                <c:pt idx="29">
                  <c:v>2013200</c:v>
                </c:pt>
                <c:pt idx="30">
                  <c:v>486308</c:v>
                </c:pt>
                <c:pt idx="31">
                  <c:v>698181</c:v>
                </c:pt>
                <c:pt idx="32">
                  <c:v>1715249</c:v>
                </c:pt>
                <c:pt idx="33">
                  <c:v>2236550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7F-43FA-AD92-A93177AE1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208184"/>
        <c:axId val="727197280"/>
      </c:lineChart>
      <c:catAx>
        <c:axId val="10104448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3072"/>
        <c:crosses val="autoZero"/>
        <c:auto val="1"/>
        <c:lblAlgn val="ctr"/>
        <c:lblOffset val="100"/>
        <c:noMultiLvlLbl val="0"/>
      </c:catAx>
      <c:valAx>
        <c:axId val="101044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layout>
            <c:manualLayout>
              <c:xMode val="edge"/>
              <c:yMode val="edge"/>
              <c:x val="0"/>
              <c:y val="7.76308049104646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4872"/>
        <c:crosses val="autoZero"/>
        <c:crossBetween val="between"/>
      </c:valAx>
      <c:valAx>
        <c:axId val="7271972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Foreign Tourists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9208184"/>
        <c:crosses val="max"/>
        <c:crossBetween val="between"/>
      </c:valAx>
      <c:catAx>
        <c:axId val="1009208184"/>
        <c:scaling>
          <c:orientation val="minMax"/>
        </c:scaling>
        <c:delete val="1"/>
        <c:axPos val="b"/>
        <c:majorTickMark val="out"/>
        <c:minorTickMark val="none"/>
        <c:tickLblPos val="nextTo"/>
        <c:crossAx val="727197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856289062500001"/>
          <c:y val="0.93910740740740728"/>
          <c:w val="0.74285494791666662"/>
          <c:h val="4.940578703703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Losun Íslands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2023</a:t>
            </a:r>
          </a:p>
          <a:p>
            <a:pPr>
              <a:defRPr/>
            </a:pPr>
            <a:r>
              <a:rPr lang="is-IS" sz="1200" b="0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án </a:t>
            </a:r>
            <a:r>
              <a:rPr lang="is-IS" sz="1050" b="0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losunar frá</a:t>
            </a:r>
          </a:p>
          <a:p>
            <a:pPr>
              <a:defRPr/>
            </a:pPr>
            <a:r>
              <a:rPr lang="is-IS" sz="1050" b="0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landnotkun</a:t>
            </a:r>
          </a:p>
        </c:rich>
      </c:tx>
      <c:layout>
        <c:manualLayout>
          <c:xMode val="edge"/>
          <c:yMode val="edge"/>
          <c:x val="0.41809409255756597"/>
          <c:y val="0.400598692648050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07234449372056"/>
          <c:y val="6.2542639452881091E-2"/>
          <c:w val="0.5243279903324034"/>
          <c:h val="0.847114790999949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AA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CF0-460B-93D1-D358A3A41593}"/>
              </c:ext>
            </c:extLst>
          </c:dPt>
          <c:dPt>
            <c:idx val="1"/>
            <c:bubble3D val="0"/>
            <c:spPr>
              <a:solidFill>
                <a:srgbClr val="FFD44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CF0-460B-93D1-D358A3A41593}"/>
              </c:ext>
            </c:extLst>
          </c:dPt>
          <c:dPt>
            <c:idx val="2"/>
            <c:bubble3D val="0"/>
            <c:spPr>
              <a:solidFill>
                <a:srgbClr val="8550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CF0-460B-93D1-D358A3A41593}"/>
              </c:ext>
            </c:extLst>
          </c:dPt>
          <c:dPt>
            <c:idx val="3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CF0-460B-93D1-D358A3A41593}"/>
              </c:ext>
            </c:extLst>
          </c:dPt>
          <c:dLbls>
            <c:dLbl>
              <c:idx val="0"/>
              <c:layout>
                <c:manualLayout>
                  <c:x val="-0.32115011613011796"/>
                  <c:y val="8.2103378979851191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72E5444-D045-4967-A116-D173F4B5BB92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2BFA168E-3233-4803-B00B-13990E658939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100" b="0" i="0" u="none" strike="noStrike" kern="1200" baseline="0">
                      <a:solidFill>
                        <a:sysClr val="windowText" lastClr="000000"/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53DBEDAD-EA1B-4659-BBAB-188B0F13124B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23216839907443"/>
                      <c:h val="0.175390633089713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CF0-460B-93D1-D358A3A41593}"/>
                </c:ext>
              </c:extLst>
            </c:dLbl>
            <c:dLbl>
              <c:idx val="1"/>
              <c:layout>
                <c:manualLayout>
                  <c:x val="-0.28907752020494365"/>
                  <c:y val="-6.7836413638195481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B71C5BB-9C84-4F63-804E-762D55E7A449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46662C37-EEE3-4A28-863E-B3C5E1968145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[VALUE]</a:t>
                    </a:fld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 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7A35FD79-CDA5-4D4A-89ED-114A0C33BAF6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7922096354166664"/>
                      <c:h val="0.2137634259259259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CF0-460B-93D1-D358A3A41593}"/>
                </c:ext>
              </c:extLst>
            </c:dLbl>
            <c:dLbl>
              <c:idx val="2"/>
              <c:layout>
                <c:manualLayout>
                  <c:x val="0.19534167241381825"/>
                  <c:y val="-0.13473160868634784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006CD64-816C-4A6E-B198-B53272107E6D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1DE72933-C415-4FDC-933D-900DE58F313E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100" b="0" i="0" u="none" strike="noStrike" kern="1200" baseline="0">
                      <a:solidFill>
                        <a:sysClr val="windowText" lastClr="000000"/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BD3F4A2C-636C-4549-93C3-BB976AF9C64A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915952100103958"/>
                      <c:h val="0.175390633089713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CF0-460B-93D1-D358A3A41593}"/>
                </c:ext>
              </c:extLst>
            </c:dLbl>
            <c:dLbl>
              <c:idx val="3"/>
              <c:layout>
                <c:manualLayout>
                  <c:x val="0.20101298102929663"/>
                  <c:y val="0.19104071305996734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AC53C4E-9392-47A7-99CB-0D46ADB08952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AB88BE49-91BC-4E2F-B159-078A9B5441C7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100" b="0" i="0" u="none" strike="noStrike" kern="1200" baseline="0">
                      <a:solidFill>
                        <a:sysClr val="windowText" lastClr="000000"/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4490BD91-37FD-4D5D-8D9B-6F4A92F526CF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[PERCENTAGE]</a:t>
                    </a:fld>
                    <a:endParaRPr 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399500180069312"/>
                      <c:h val="0.175390633089713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CF0-460B-93D1-D358A3A41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Emissions'!$D$18:$D$21</c:f>
              <c:strCache>
                <c:ptCount val="4"/>
                <c:pt idx="0">
                  <c:v>Orka</c:v>
                </c:pt>
                <c:pt idx="1">
                  <c:v>Iðnaður og vörunotkun</c:v>
                </c:pt>
                <c:pt idx="2">
                  <c:v>Landbúnaður</c:v>
                </c:pt>
                <c:pt idx="3">
                  <c:v>Úrgangur</c:v>
                </c:pt>
              </c:strCache>
            </c:strRef>
          </c:cat>
          <c:val>
            <c:numRef>
              <c:f>'Losun | Emissions'!$E$18:$E$21</c:f>
              <c:numCache>
                <c:formatCode>0</c:formatCode>
                <c:ptCount val="4"/>
                <c:pt idx="0">
                  <c:v>1774.9015916660624</c:v>
                </c:pt>
                <c:pt idx="1">
                  <c:v>1947.2803726039249</c:v>
                </c:pt>
                <c:pt idx="2">
                  <c:v>565.23858042692223</c:v>
                </c:pt>
                <c:pt idx="3">
                  <c:v>234.073911665163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CF0-460B-93D1-D358A3A41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20"/>
        <c:holeSize val="50"/>
      </c:doughnutChart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Orka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Data'!$D$27</c:f>
              <c:strCache>
                <c:ptCount val="1"/>
                <c:pt idx="0">
                  <c:v>Fiskiskip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Data'!$H$27:$AV$27</c15:sqref>
                  </c15:fullRef>
                </c:ext>
              </c:extLst>
              <c:f>'Talnagögn | Numerical Data'!$H$27:$AO$27</c:f>
              <c:numCache>
                <c:formatCode>0</c:formatCode>
                <c:ptCount val="34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569.41865140399079</c:v>
                </c:pt>
                <c:pt idx="32">
                  <c:v>481.51547449283527</c:v>
                </c:pt>
                <c:pt idx="33">
                  <c:v>484.54957298019235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39-410C-9E32-EA6FD0B58BC1}"/>
            </c:ext>
          </c:extLst>
        </c:ser>
        <c:ser>
          <c:idx val="1"/>
          <c:order val="1"/>
          <c:tx>
            <c:strRef>
              <c:f>'Talnagögn | Numerical Data'!$D$28</c:f>
              <c:strCache>
                <c:ptCount val="1"/>
                <c:pt idx="0">
                  <c:v>Vegasamgöngur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Data'!$H$28:$AV$28</c15:sqref>
                  </c15:fullRef>
                </c:ext>
              </c:extLst>
              <c:f>'Talnagögn | Numerical Data'!$H$28:$AO$28</c:f>
              <c:numCache>
                <c:formatCode>0</c:formatCode>
                <c:ptCount val="34"/>
                <c:pt idx="0">
                  <c:v>530.6875025223419</c:v>
                </c:pt>
                <c:pt idx="1">
                  <c:v>549.15876425011709</c:v>
                </c:pt>
                <c:pt idx="2">
                  <c:v>563.61369233292567</c:v>
                </c:pt>
                <c:pt idx="3">
                  <c:v>560.42686948518008</c:v>
                </c:pt>
                <c:pt idx="4">
                  <c:v>568.38582720172917</c:v>
                </c:pt>
                <c:pt idx="5">
                  <c:v>558.148206043963</c:v>
                </c:pt>
                <c:pt idx="6">
                  <c:v>538.7716287288938</c:v>
                </c:pt>
                <c:pt idx="7">
                  <c:v>570.03307543849473</c:v>
                </c:pt>
                <c:pt idx="8">
                  <c:v>578.61285730233681</c:v>
                </c:pt>
                <c:pt idx="9">
                  <c:v>604.17883527958486</c:v>
                </c:pt>
                <c:pt idx="10">
                  <c:v>615.72240171712576</c:v>
                </c:pt>
                <c:pt idx="11">
                  <c:v>622.27473347955288</c:v>
                </c:pt>
                <c:pt idx="12">
                  <c:v>631.11207564596589</c:v>
                </c:pt>
                <c:pt idx="13">
                  <c:v>709.88859870493513</c:v>
                </c:pt>
                <c:pt idx="14">
                  <c:v>746.62253694691617</c:v>
                </c:pt>
                <c:pt idx="15">
                  <c:v>774.95747101277266</c:v>
                </c:pt>
                <c:pt idx="16">
                  <c:v>883.41839261624648</c:v>
                </c:pt>
                <c:pt idx="17">
                  <c:v>914.92890097852603</c:v>
                </c:pt>
                <c:pt idx="18">
                  <c:v>861.19918356733797</c:v>
                </c:pt>
                <c:pt idx="19">
                  <c:v>861.99735794171988</c:v>
                </c:pt>
                <c:pt idx="20">
                  <c:v>814.47490155229229</c:v>
                </c:pt>
                <c:pt idx="21">
                  <c:v>796.08775836848304</c:v>
                </c:pt>
                <c:pt idx="22">
                  <c:v>790.58048843189806</c:v>
                </c:pt>
                <c:pt idx="23">
                  <c:v>805.05443779585062</c:v>
                </c:pt>
                <c:pt idx="24">
                  <c:v>804.17166727771121</c:v>
                </c:pt>
                <c:pt idx="25">
                  <c:v>826.7581564348211</c:v>
                </c:pt>
                <c:pt idx="26">
                  <c:v>901.86470885099754</c:v>
                </c:pt>
                <c:pt idx="27">
                  <c:v>951.50372351364103</c:v>
                </c:pt>
                <c:pt idx="28">
                  <c:v>977.00579166079274</c:v>
                </c:pt>
                <c:pt idx="29">
                  <c:v>956.64786180754822</c:v>
                </c:pt>
                <c:pt idx="30">
                  <c:v>830.53285744339826</c:v>
                </c:pt>
                <c:pt idx="31">
                  <c:v>859.5260140553471</c:v>
                </c:pt>
                <c:pt idx="32">
                  <c:v>925.53110026533784</c:v>
                </c:pt>
                <c:pt idx="33">
                  <c:v>920.79432047634907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39-410C-9E32-EA6FD0B58BC1}"/>
            </c:ext>
          </c:extLst>
        </c:ser>
        <c:ser>
          <c:idx val="6"/>
          <c:order val="2"/>
          <c:tx>
            <c:strRef>
              <c:f>'Talnagögn | Numerical Data'!$D$42</c:f>
              <c:strCache>
                <c:ptCount val="1"/>
                <c:pt idx="0">
                  <c:v>Jarðvarmavirkjanir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Data'!$H$42:$AV$42</c15:sqref>
                  </c15:fullRef>
                </c:ext>
              </c:extLst>
              <c:f>'Talnagögn | Numerical Data'!$H$42:$AO$42</c:f>
              <c:numCache>
                <c:formatCode>0</c:formatCode>
                <c:ptCount val="34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 formatCode="0.00">
                  <c:v>176.69460000000001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39-410C-9E32-EA6FD0B58BC1}"/>
            </c:ext>
          </c:extLst>
        </c:ser>
        <c:ser>
          <c:idx val="4"/>
          <c:order val="3"/>
          <c:tx>
            <c:strRef>
              <c:f>'Talnagögn | Numerical Data'!$D$35</c:f>
              <c:strCache>
                <c:ptCount val="1"/>
                <c:pt idx="0">
                  <c:v>Vélar og tæki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Data'!$H$35:$AV$35</c15:sqref>
                  </c15:fullRef>
                </c:ext>
              </c:extLst>
              <c:f>'Talnagögn | Numerical Data'!$H$35:$AO$35</c:f>
              <c:numCache>
                <c:formatCode>0</c:formatCode>
                <c:ptCount val="34"/>
                <c:pt idx="0">
                  <c:v>132.69956180646039</c:v>
                </c:pt>
                <c:pt idx="1">
                  <c:v>126.61678523119784</c:v>
                </c:pt>
                <c:pt idx="2">
                  <c:v>118.00097418318089</c:v>
                </c:pt>
                <c:pt idx="3">
                  <c:v>127.39940553726262</c:v>
                </c:pt>
                <c:pt idx="4">
                  <c:v>129.83810631241099</c:v>
                </c:pt>
                <c:pt idx="5">
                  <c:v>163.28813671537699</c:v>
                </c:pt>
                <c:pt idx="6">
                  <c:v>158.35483371464707</c:v>
                </c:pt>
                <c:pt idx="7">
                  <c:v>190.80562569111964</c:v>
                </c:pt>
                <c:pt idx="8">
                  <c:v>192.96132537344991</c:v>
                </c:pt>
                <c:pt idx="9">
                  <c:v>211.5031377140119</c:v>
                </c:pt>
                <c:pt idx="10">
                  <c:v>216.21632875366109</c:v>
                </c:pt>
                <c:pt idx="11">
                  <c:v>211.51012539531609</c:v>
                </c:pt>
                <c:pt idx="12">
                  <c:v>198.07630808808773</c:v>
                </c:pt>
                <c:pt idx="13">
                  <c:v>181.57113148074808</c:v>
                </c:pt>
                <c:pt idx="14">
                  <c:v>217.89668386268426</c:v>
                </c:pt>
                <c:pt idx="15">
                  <c:v>236.89254361749528</c:v>
                </c:pt>
                <c:pt idx="16">
                  <c:v>214.30164332811569</c:v>
                </c:pt>
                <c:pt idx="17">
                  <c:v>215.83366248928385</c:v>
                </c:pt>
                <c:pt idx="18">
                  <c:v>208.96156893666625</c:v>
                </c:pt>
                <c:pt idx="19">
                  <c:v>145.57310735873384</c:v>
                </c:pt>
                <c:pt idx="20">
                  <c:v>116.66251837871671</c:v>
                </c:pt>
                <c:pt idx="21">
                  <c:v>106.724173287534</c:v>
                </c:pt>
                <c:pt idx="22">
                  <c:v>102.82225724651585</c:v>
                </c:pt>
                <c:pt idx="23">
                  <c:v>98.852644261966944</c:v>
                </c:pt>
                <c:pt idx="24">
                  <c:v>117.37447230447313</c:v>
                </c:pt>
                <c:pt idx="25">
                  <c:v>116.13287890779706</c:v>
                </c:pt>
                <c:pt idx="26">
                  <c:v>134.94854641811298</c:v>
                </c:pt>
                <c:pt idx="27">
                  <c:v>138.05064207733514</c:v>
                </c:pt>
                <c:pt idx="28">
                  <c:v>109.98053877254956</c:v>
                </c:pt>
                <c:pt idx="29">
                  <c:v>86.903419069836744</c:v>
                </c:pt>
                <c:pt idx="30">
                  <c:v>63.052941906921838</c:v>
                </c:pt>
                <c:pt idx="31">
                  <c:v>60.291972034396785</c:v>
                </c:pt>
                <c:pt idx="32">
                  <c:v>59.411699755651256</c:v>
                </c:pt>
                <c:pt idx="33" formatCode="0.00">
                  <c:v>74.548194889896735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39-410C-9E32-EA6FD0B58BC1}"/>
            </c:ext>
          </c:extLst>
        </c:ser>
        <c:ser>
          <c:idx val="5"/>
          <c:order val="4"/>
          <c:tx>
            <c:strRef>
              <c:f>'Talnagögn | Numerical Data'!$D$39</c:f>
              <c:strCache>
                <c:ptCount val="1"/>
                <c:pt idx="0">
                  <c:v>Eldsneytisbruni vegna staðbundins iðnaðar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Data'!$H$39:$AV$39</c15:sqref>
                  </c15:fullRef>
                </c:ext>
              </c:extLst>
              <c:f>'Talnagögn | Numerical Data'!$H$39:$AO$39</c:f>
              <c:numCache>
                <c:formatCode>0</c:formatCode>
                <c:ptCount val="34"/>
                <c:pt idx="0">
                  <c:v>238.30199647388656</c:v>
                </c:pt>
                <c:pt idx="1">
                  <c:v>167.10541943108461</c:v>
                </c:pt>
                <c:pt idx="2">
                  <c:v>230.44269536273939</c:v>
                </c:pt>
                <c:pt idx="3">
                  <c:v>249.2064948926791</c:v>
                </c:pt>
                <c:pt idx="4">
                  <c:v>228.70557320557307</c:v>
                </c:pt>
                <c:pt idx="5">
                  <c:v>216.971603208906</c:v>
                </c:pt>
                <c:pt idx="6">
                  <c:v>264.1077975486719</c:v>
                </c:pt>
                <c:pt idx="7">
                  <c:v>302.32644075888601</c:v>
                </c:pt>
                <c:pt idx="8">
                  <c:v>273.08893237380107</c:v>
                </c:pt>
                <c:pt idx="9">
                  <c:v>280.3186926905546</c:v>
                </c:pt>
                <c:pt idx="10">
                  <c:v>226.43051087206067</c:v>
                </c:pt>
                <c:pt idx="11">
                  <c:v>263.34738966869639</c:v>
                </c:pt>
                <c:pt idx="12">
                  <c:v>279.42915581781841</c:v>
                </c:pt>
                <c:pt idx="13">
                  <c:v>257.63780676350132</c:v>
                </c:pt>
                <c:pt idx="14">
                  <c:v>239.60836209868438</c:v>
                </c:pt>
                <c:pt idx="15">
                  <c:v>185.16106618658978</c:v>
                </c:pt>
                <c:pt idx="16">
                  <c:v>189.21272415501136</c:v>
                </c:pt>
                <c:pt idx="17">
                  <c:v>183.90268549207769</c:v>
                </c:pt>
                <c:pt idx="18">
                  <c:v>160.63851217332601</c:v>
                </c:pt>
                <c:pt idx="19">
                  <c:v>116.7100487932551</c:v>
                </c:pt>
                <c:pt idx="20">
                  <c:v>84.411799420601625</c:v>
                </c:pt>
                <c:pt idx="21">
                  <c:v>98.726782685505796</c:v>
                </c:pt>
                <c:pt idx="22">
                  <c:v>83.589289785807523</c:v>
                </c:pt>
                <c:pt idx="23">
                  <c:v>74.708501704446036</c:v>
                </c:pt>
                <c:pt idx="24">
                  <c:v>31.896693599301095</c:v>
                </c:pt>
                <c:pt idx="25">
                  <c:v>61.74105215607937</c:v>
                </c:pt>
                <c:pt idx="26">
                  <c:v>59.934001713100656</c:v>
                </c:pt>
                <c:pt idx="27">
                  <c:v>31.319911894929575</c:v>
                </c:pt>
                <c:pt idx="28">
                  <c:v>37.869159429064503</c:v>
                </c:pt>
                <c:pt idx="29">
                  <c:v>28.604367521815185</c:v>
                </c:pt>
                <c:pt idx="30">
                  <c:v>32.045116125792724</c:v>
                </c:pt>
                <c:pt idx="31">
                  <c:v>43.338115793797186</c:v>
                </c:pt>
                <c:pt idx="32">
                  <c:v>95.470231039803451</c:v>
                </c:pt>
                <c:pt idx="33" formatCode="0.00">
                  <c:v>57.719794733950188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39-410C-9E32-EA6FD0B58BC1}"/>
            </c:ext>
          </c:extLst>
        </c:ser>
        <c:ser>
          <c:idx val="2"/>
          <c:order val="5"/>
          <c:tx>
            <c:strRef>
              <c:f>'Talnagögn | Numerical Data'!$D$33</c:f>
              <c:strCache>
                <c:ptCount val="1"/>
                <c:pt idx="0">
                  <c:v>Innanlandsflug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Data'!$H$33:$AV$33</c15:sqref>
                  </c15:fullRef>
                </c:ext>
              </c:extLst>
              <c:f>'Talnagögn | Numerical Data'!$H$33:$AO$33</c:f>
              <c:numCache>
                <c:formatCode>0</c:formatCode>
                <c:ptCount val="34"/>
                <c:pt idx="0">
                  <c:v>33.592689259466667</c:v>
                </c:pt>
                <c:pt idx="1">
                  <c:v>32.201725389066667</c:v>
                </c:pt>
                <c:pt idx="2">
                  <c:v>27.224410482266663</c:v>
                </c:pt>
                <c:pt idx="3">
                  <c:v>26.429316349733334</c:v>
                </c:pt>
                <c:pt idx="4">
                  <c:v>24.585201250133338</c:v>
                </c:pt>
                <c:pt idx="5">
                  <c:v>30.243199507600004</c:v>
                </c:pt>
                <c:pt idx="6">
                  <c:v>34.290320180666669</c:v>
                </c:pt>
                <c:pt idx="7">
                  <c:v>32.124993649733341</c:v>
                </c:pt>
                <c:pt idx="8">
                  <c:v>33.773912666933334</c:v>
                </c:pt>
                <c:pt idx="9">
                  <c:v>32.33894076213334</c:v>
                </c:pt>
                <c:pt idx="10">
                  <c:v>28.45911297426667</c:v>
                </c:pt>
                <c:pt idx="11">
                  <c:v>25.02166617</c:v>
                </c:pt>
                <c:pt idx="12">
                  <c:v>21.891146296399995</c:v>
                </c:pt>
                <c:pt idx="13">
                  <c:v>22.175639411333332</c:v>
                </c:pt>
                <c:pt idx="14">
                  <c:v>23.50699608213333</c:v>
                </c:pt>
                <c:pt idx="15">
                  <c:v>26.205441711733332</c:v>
                </c:pt>
                <c:pt idx="16">
                  <c:v>28.3528346704</c:v>
                </c:pt>
                <c:pt idx="17">
                  <c:v>22.219344058533331</c:v>
                </c:pt>
                <c:pt idx="18">
                  <c:v>26.434971138933332</c:v>
                </c:pt>
                <c:pt idx="19">
                  <c:v>21.952995185866662</c:v>
                </c:pt>
                <c:pt idx="20">
                  <c:v>21.298554827999997</c:v>
                </c:pt>
                <c:pt idx="21">
                  <c:v>20.433647872000002</c:v>
                </c:pt>
                <c:pt idx="22">
                  <c:v>21.0236773996</c:v>
                </c:pt>
                <c:pt idx="23">
                  <c:v>19.765428672133336</c:v>
                </c:pt>
                <c:pt idx="24">
                  <c:v>19.698405336533337</c:v>
                </c:pt>
                <c:pt idx="25">
                  <c:v>20.597434940666666</c:v>
                </c:pt>
                <c:pt idx="26">
                  <c:v>22.746395399866667</c:v>
                </c:pt>
                <c:pt idx="27">
                  <c:v>23.133315475600003</c:v>
                </c:pt>
                <c:pt idx="28">
                  <c:v>24.770402378666667</c:v>
                </c:pt>
                <c:pt idx="29">
                  <c:v>27.967275005594509</c:v>
                </c:pt>
                <c:pt idx="30">
                  <c:v>13.2458178014416</c:v>
                </c:pt>
                <c:pt idx="31">
                  <c:v>20.8932966504</c:v>
                </c:pt>
                <c:pt idx="32">
                  <c:v>24.268683868533337</c:v>
                </c:pt>
                <c:pt idx="33" formatCode="0.00">
                  <c:v>22.510975184533333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39-410C-9E32-EA6FD0B58BC1}"/>
            </c:ext>
          </c:extLst>
        </c:ser>
        <c:ser>
          <c:idx val="3"/>
          <c:order val="6"/>
          <c:tx>
            <c:strRef>
              <c:f>'Talnagögn | Numerical Data'!$D$34</c:f>
              <c:strCache>
                <c:ptCount val="1"/>
                <c:pt idx="0">
                  <c:v>Strandsiglingar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Data'!$H$34:$AV$34</c15:sqref>
                  </c15:fullRef>
                </c:ext>
              </c:extLst>
              <c:f>'Talnagögn | Numerical Data'!$H$34:$AO$34</c:f>
              <c:numCache>
                <c:formatCode>0</c:formatCode>
                <c:ptCount val="34"/>
                <c:pt idx="0">
                  <c:v>32.90600746666972</c:v>
                </c:pt>
                <c:pt idx="1">
                  <c:v>23.118334138098895</c:v>
                </c:pt>
                <c:pt idx="2">
                  <c:v>26.214323179199816</c:v>
                </c:pt>
                <c:pt idx="3">
                  <c:v>32.019149494338876</c:v>
                </c:pt>
                <c:pt idx="4">
                  <c:v>26.952358460372999</c:v>
                </c:pt>
                <c:pt idx="5">
                  <c:v>37.524068872575825</c:v>
                </c:pt>
                <c:pt idx="6">
                  <c:v>44.252911984973828</c:v>
                </c:pt>
                <c:pt idx="7">
                  <c:v>26.941495555809812</c:v>
                </c:pt>
                <c:pt idx="8">
                  <c:v>20.668408117064299</c:v>
                </c:pt>
                <c:pt idx="9">
                  <c:v>18.20758204949944</c:v>
                </c:pt>
                <c:pt idx="10">
                  <c:v>12.662544690953844</c:v>
                </c:pt>
                <c:pt idx="11">
                  <c:v>20.64303991064217</c:v>
                </c:pt>
                <c:pt idx="12">
                  <c:v>18.67809749364854</c:v>
                </c:pt>
                <c:pt idx="13">
                  <c:v>34.257314086427598</c:v>
                </c:pt>
                <c:pt idx="14">
                  <c:v>48.756120365330574</c:v>
                </c:pt>
                <c:pt idx="15">
                  <c:v>22.602848961105504</c:v>
                </c:pt>
                <c:pt idx="16">
                  <c:v>51.559117007313546</c:v>
                </c:pt>
                <c:pt idx="17">
                  <c:v>61.411857554830583</c:v>
                </c:pt>
                <c:pt idx="18">
                  <c:v>55.369715839883263</c:v>
                </c:pt>
                <c:pt idx="19">
                  <c:v>31.752075715851465</c:v>
                </c:pt>
                <c:pt idx="20">
                  <c:v>35.307139818880238</c:v>
                </c:pt>
                <c:pt idx="21">
                  <c:v>18.702742389807792</c:v>
                </c:pt>
                <c:pt idx="22">
                  <c:v>13.816453576776222</c:v>
                </c:pt>
                <c:pt idx="23">
                  <c:v>15.811424417433498</c:v>
                </c:pt>
                <c:pt idx="24">
                  <c:v>20.451208760690278</c:v>
                </c:pt>
                <c:pt idx="25">
                  <c:v>26.634994300275558</c:v>
                </c:pt>
                <c:pt idx="26">
                  <c:v>27.818002298841321</c:v>
                </c:pt>
                <c:pt idx="27">
                  <c:v>31.64325842576952</c:v>
                </c:pt>
                <c:pt idx="28">
                  <c:v>43.469950045502642</c:v>
                </c:pt>
                <c:pt idx="29">
                  <c:v>53.20264126363837</c:v>
                </c:pt>
                <c:pt idx="30">
                  <c:v>25.153031456029371</c:v>
                </c:pt>
                <c:pt idx="31">
                  <c:v>17.531150093573494</c:v>
                </c:pt>
                <c:pt idx="32">
                  <c:v>24.594817204517007</c:v>
                </c:pt>
                <c:pt idx="33" formatCode="0.00">
                  <c:v>16.820451973603028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39-410C-9E32-EA6FD0B58BC1}"/>
            </c:ext>
          </c:extLst>
        </c:ser>
        <c:ser>
          <c:idx val="7"/>
          <c:order val="7"/>
          <c:tx>
            <c:strRef>
              <c:f>'Talnagögn | Numerical Data'!$D$43</c:f>
              <c:strCache>
                <c:ptCount val="1"/>
                <c:pt idx="0">
                  <c:v>Annað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Data'!$H$43:$AV$43</c15:sqref>
                  </c15:fullRef>
                </c:ext>
              </c:extLst>
              <c:f>'Talnagögn | Numerical Data'!$H$43:$AO$43</c:f>
              <c:numCache>
                <c:formatCode>0</c:formatCode>
                <c:ptCount val="34"/>
                <c:pt idx="0">
                  <c:v>50.335769115133871</c:v>
                </c:pt>
                <c:pt idx="1">
                  <c:v>48.432158314397384</c:v>
                </c:pt>
                <c:pt idx="2">
                  <c:v>48.135633581615366</c:v>
                </c:pt>
                <c:pt idx="3">
                  <c:v>47.432714323383379</c:v>
                </c:pt>
                <c:pt idx="4">
                  <c:v>45.358697454421872</c:v>
                </c:pt>
                <c:pt idx="5">
                  <c:v>47.307614383505552</c:v>
                </c:pt>
                <c:pt idx="6">
                  <c:v>49.867629809716618</c:v>
                </c:pt>
                <c:pt idx="7">
                  <c:v>35.050722512629818</c:v>
                </c:pt>
                <c:pt idx="8">
                  <c:v>49.437868773646187</c:v>
                </c:pt>
                <c:pt idx="9">
                  <c:v>47.541419523388868</c:v>
                </c:pt>
                <c:pt idx="10">
                  <c:v>39.89045578573996</c:v>
                </c:pt>
                <c:pt idx="11">
                  <c:v>50.717562459242799</c:v>
                </c:pt>
                <c:pt idx="12">
                  <c:v>52.599180893089397</c:v>
                </c:pt>
                <c:pt idx="13">
                  <c:v>29.11470650787669</c:v>
                </c:pt>
                <c:pt idx="14">
                  <c:v>49.014624471929437</c:v>
                </c:pt>
                <c:pt idx="15">
                  <c:v>50.94438910873987</c:v>
                </c:pt>
                <c:pt idx="16">
                  <c:v>49.249190779504261</c:v>
                </c:pt>
                <c:pt idx="17">
                  <c:v>45.67959365373963</c:v>
                </c:pt>
                <c:pt idx="18">
                  <c:v>26.832800049790876</c:v>
                </c:pt>
                <c:pt idx="19">
                  <c:v>23.658811714296917</c:v>
                </c:pt>
                <c:pt idx="20">
                  <c:v>33.231314002214049</c:v>
                </c:pt>
                <c:pt idx="21">
                  <c:v>23.771070120500326</c:v>
                </c:pt>
                <c:pt idx="22">
                  <c:v>17.499855349649351</c:v>
                </c:pt>
                <c:pt idx="23">
                  <c:v>14.550980972241859</c:v>
                </c:pt>
                <c:pt idx="24">
                  <c:v>21.599417280222951</c:v>
                </c:pt>
                <c:pt idx="25">
                  <c:v>13.082413579933018</c:v>
                </c:pt>
                <c:pt idx="26">
                  <c:v>10.746082324501913</c:v>
                </c:pt>
                <c:pt idx="27">
                  <c:v>14.781436053724519</c:v>
                </c:pt>
                <c:pt idx="28">
                  <c:v>11.828861394805926</c:v>
                </c:pt>
                <c:pt idx="29">
                  <c:v>15.605465010967691</c:v>
                </c:pt>
                <c:pt idx="30">
                  <c:v>11.859525336504021</c:v>
                </c:pt>
                <c:pt idx="31">
                  <c:v>13.269967570525523</c:v>
                </c:pt>
                <c:pt idx="32">
                  <c:v>18.864580827509371</c:v>
                </c:pt>
                <c:pt idx="33" formatCode="0.00">
                  <c:v>21.263681427537449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39-410C-9E32-EA6FD0B58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3243424"/>
        <c:axId val="439305608"/>
      </c:lineChart>
      <c:cat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1"/>
        <c:lblAlgn val="ctr"/>
        <c:lblOffset val="100"/>
        <c:noMultiLvlLbl val="0"/>
      </c:cat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Orka: Vegasamgöngur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Data'!$D$29</c:f>
              <c:strCache>
                <c:ptCount val="1"/>
                <c:pt idx="0">
                  <c:v>   Fólksbílar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Data'!$H$29:$AV$29</c15:sqref>
                  </c15:fullRef>
                </c:ext>
              </c:extLst>
              <c:f>'Talnagögn | Numerical Data'!$H$29:$AO$29</c:f>
              <c:numCache>
                <c:formatCode>0</c:formatCode>
                <c:ptCount val="34"/>
                <c:pt idx="0">
                  <c:v>412.88208020507892</c:v>
                </c:pt>
                <c:pt idx="1">
                  <c:v>430.7534173393471</c:v>
                </c:pt>
                <c:pt idx="2">
                  <c:v>443.42195495152623</c:v>
                </c:pt>
                <c:pt idx="3">
                  <c:v>440.98328542376089</c:v>
                </c:pt>
                <c:pt idx="4">
                  <c:v>447.82593515262602</c:v>
                </c:pt>
                <c:pt idx="5">
                  <c:v>444.44045390177808</c:v>
                </c:pt>
                <c:pt idx="6">
                  <c:v>445.76535797121687</c:v>
                </c:pt>
                <c:pt idx="7">
                  <c:v>457.53476949292246</c:v>
                </c:pt>
                <c:pt idx="8">
                  <c:v>473.93144145916375</c:v>
                </c:pt>
                <c:pt idx="9">
                  <c:v>489.2355336093907</c:v>
                </c:pt>
                <c:pt idx="10">
                  <c:v>490.33227707311943</c:v>
                </c:pt>
                <c:pt idx="11">
                  <c:v>495.78012421538534</c:v>
                </c:pt>
                <c:pt idx="12">
                  <c:v>502.91767530127936</c:v>
                </c:pt>
                <c:pt idx="13">
                  <c:v>534.79771307420606</c:v>
                </c:pt>
                <c:pt idx="14">
                  <c:v>554.88863820376832</c:v>
                </c:pt>
                <c:pt idx="15">
                  <c:v>576.84508928023104</c:v>
                </c:pt>
                <c:pt idx="16">
                  <c:v>586.6833821751211</c:v>
                </c:pt>
                <c:pt idx="17">
                  <c:v>597.22032675328001</c:v>
                </c:pt>
                <c:pt idx="18">
                  <c:v>586.56601648134188</c:v>
                </c:pt>
                <c:pt idx="19">
                  <c:v>576.14011336189321</c:v>
                </c:pt>
                <c:pt idx="20">
                  <c:v>577.05310235979266</c:v>
                </c:pt>
                <c:pt idx="21">
                  <c:v>579.99808434302997</c:v>
                </c:pt>
                <c:pt idx="22">
                  <c:v>562.3419798403479</c:v>
                </c:pt>
                <c:pt idx="23">
                  <c:v>555.69765600598805</c:v>
                </c:pt>
                <c:pt idx="24">
                  <c:v>531.33308400476358</c:v>
                </c:pt>
                <c:pt idx="25">
                  <c:v>527.29405723494801</c:v>
                </c:pt>
                <c:pt idx="26">
                  <c:v>587.58042620927017</c:v>
                </c:pt>
                <c:pt idx="27">
                  <c:v>660.50392947211412</c:v>
                </c:pt>
                <c:pt idx="28">
                  <c:v>700.35591764291371</c:v>
                </c:pt>
                <c:pt idx="29">
                  <c:v>652.41018017059184</c:v>
                </c:pt>
                <c:pt idx="30">
                  <c:v>558.72020821336594</c:v>
                </c:pt>
                <c:pt idx="31">
                  <c:v>544.1476202651794</c:v>
                </c:pt>
                <c:pt idx="32">
                  <c:v>577.83640958245837</c:v>
                </c:pt>
                <c:pt idx="33" formatCode="0.00">
                  <c:v>567.63355826400584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C5-4A6D-8FA3-B40CA9CD5A51}"/>
            </c:ext>
          </c:extLst>
        </c:ser>
        <c:ser>
          <c:idx val="2"/>
          <c:order val="1"/>
          <c:tx>
            <c:strRef>
              <c:f>'Talnagögn | Numerical Data'!$D$31</c:f>
              <c:strCache>
                <c:ptCount val="1"/>
                <c:pt idx="0">
                  <c:v>   Hóp- og flutningabifreiðar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Data'!$H$31:$AV$31</c15:sqref>
                  </c15:fullRef>
                </c:ext>
              </c:extLst>
              <c:f>'Talnagögn | Numerical Data'!$H$31:$AO$31</c:f>
              <c:numCache>
                <c:formatCode>0</c:formatCode>
                <c:ptCount val="34"/>
                <c:pt idx="0">
                  <c:v>85.995760628900797</c:v>
                </c:pt>
                <c:pt idx="1">
                  <c:v>86.878997210429844</c:v>
                </c:pt>
                <c:pt idx="2">
                  <c:v>87.943603245900476</c:v>
                </c:pt>
                <c:pt idx="3">
                  <c:v>86.893549351809767</c:v>
                </c:pt>
                <c:pt idx="4">
                  <c:v>86.943041149405772</c:v>
                </c:pt>
                <c:pt idx="5">
                  <c:v>80.324459109194194</c:v>
                </c:pt>
                <c:pt idx="6">
                  <c:v>62.372192946905933</c:v>
                </c:pt>
                <c:pt idx="7">
                  <c:v>79.203905115971779</c:v>
                </c:pt>
                <c:pt idx="8">
                  <c:v>71.462798795334052</c:v>
                </c:pt>
                <c:pt idx="9">
                  <c:v>79.423811160028819</c:v>
                </c:pt>
                <c:pt idx="10">
                  <c:v>87.467623539833113</c:v>
                </c:pt>
                <c:pt idx="11">
                  <c:v>86.988987627891163</c:v>
                </c:pt>
                <c:pt idx="12">
                  <c:v>87.988566104125155</c:v>
                </c:pt>
                <c:pt idx="13">
                  <c:v>126.23884184110277</c:v>
                </c:pt>
                <c:pt idx="14">
                  <c:v>138.87141366765229</c:v>
                </c:pt>
                <c:pt idx="15">
                  <c:v>141.86122938500509</c:v>
                </c:pt>
                <c:pt idx="16">
                  <c:v>205.32691883584215</c:v>
                </c:pt>
                <c:pt idx="17">
                  <c:v>210.3098303573635</c:v>
                </c:pt>
                <c:pt idx="18">
                  <c:v>166.13945782123002</c:v>
                </c:pt>
                <c:pt idx="19">
                  <c:v>188.02147489264979</c:v>
                </c:pt>
                <c:pt idx="20">
                  <c:v>134.1016160935842</c:v>
                </c:pt>
                <c:pt idx="21">
                  <c:v>106.97668896142862</c:v>
                </c:pt>
                <c:pt idx="22">
                  <c:v>122.00927866632033</c:v>
                </c:pt>
                <c:pt idx="23">
                  <c:v>147.19626949523493</c:v>
                </c:pt>
                <c:pt idx="24">
                  <c:v>182.67685797144011</c:v>
                </c:pt>
                <c:pt idx="25">
                  <c:v>215.01428393220237</c:v>
                </c:pt>
                <c:pt idx="26">
                  <c:v>216.50327374773866</c:v>
                </c:pt>
                <c:pt idx="27">
                  <c:v>202.36914593579579</c:v>
                </c:pt>
                <c:pt idx="28">
                  <c:v>196.26779201749869</c:v>
                </c:pt>
                <c:pt idx="29">
                  <c:v>214.0789294795716</c:v>
                </c:pt>
                <c:pt idx="30">
                  <c:v>183.43286589852292</c:v>
                </c:pt>
                <c:pt idx="31">
                  <c:v>220.46661772450273</c:v>
                </c:pt>
                <c:pt idx="32">
                  <c:v>244.34774127764283</c:v>
                </c:pt>
                <c:pt idx="33" formatCode="0.00">
                  <c:v>249.17997154454216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C5-4A6D-8FA3-B40CA9CD5A51}"/>
            </c:ext>
          </c:extLst>
        </c:ser>
        <c:ser>
          <c:idx val="1"/>
          <c:order val="2"/>
          <c:tx>
            <c:strRef>
              <c:f>'Talnagögn | Numerical Data'!$D$30</c:f>
              <c:strCache>
                <c:ptCount val="1"/>
                <c:pt idx="0">
                  <c:v>   Sendibifreiðar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Data'!$H$30:$AV$30</c15:sqref>
                  </c15:fullRef>
                </c:ext>
              </c:extLst>
              <c:f>'Talnagögn | Numerical Data'!$H$30:$AO$30</c:f>
              <c:numCache>
                <c:formatCode>0</c:formatCode>
                <c:ptCount val="34"/>
                <c:pt idx="0">
                  <c:v>29.431321680806391</c:v>
                </c:pt>
                <c:pt idx="1">
                  <c:v>29.635245002146675</c:v>
                </c:pt>
                <c:pt idx="2">
                  <c:v>29.862408202847753</c:v>
                </c:pt>
                <c:pt idx="3">
                  <c:v>30.076350549734268</c:v>
                </c:pt>
                <c:pt idx="4">
                  <c:v>31.088018244144731</c:v>
                </c:pt>
                <c:pt idx="5">
                  <c:v>30.831780755764971</c:v>
                </c:pt>
                <c:pt idx="6">
                  <c:v>28.022911702617208</c:v>
                </c:pt>
                <c:pt idx="7">
                  <c:v>30.629710172576939</c:v>
                </c:pt>
                <c:pt idx="8">
                  <c:v>30.728774839882554</c:v>
                </c:pt>
                <c:pt idx="9">
                  <c:v>32.972506670235497</c:v>
                </c:pt>
                <c:pt idx="10">
                  <c:v>35.2352656618609</c:v>
                </c:pt>
                <c:pt idx="11">
                  <c:v>36.816691462963362</c:v>
                </c:pt>
                <c:pt idx="12">
                  <c:v>37.523432544855197</c:v>
                </c:pt>
                <c:pt idx="13">
                  <c:v>46.091303681247418</c:v>
                </c:pt>
                <c:pt idx="14">
                  <c:v>49.9504823258643</c:v>
                </c:pt>
                <c:pt idx="15">
                  <c:v>52.803509626746802</c:v>
                </c:pt>
                <c:pt idx="16">
                  <c:v>85.629836102705809</c:v>
                </c:pt>
                <c:pt idx="17">
                  <c:v>99.871589192607686</c:v>
                </c:pt>
                <c:pt idx="18">
                  <c:v>99.742174865218416</c:v>
                </c:pt>
                <c:pt idx="19">
                  <c:v>88.542475788184859</c:v>
                </c:pt>
                <c:pt idx="20">
                  <c:v>93.924477387415664</c:v>
                </c:pt>
                <c:pt idx="21">
                  <c:v>99.817294019648216</c:v>
                </c:pt>
                <c:pt idx="22">
                  <c:v>96.74434483271969</c:v>
                </c:pt>
                <c:pt idx="23">
                  <c:v>92.760856330681975</c:v>
                </c:pt>
                <c:pt idx="24">
                  <c:v>80.711039441009433</c:v>
                </c:pt>
                <c:pt idx="25">
                  <c:v>74.793369888348423</c:v>
                </c:pt>
                <c:pt idx="26">
                  <c:v>87.558874920030377</c:v>
                </c:pt>
                <c:pt idx="27">
                  <c:v>84.02749226703726</c:v>
                </c:pt>
                <c:pt idx="28">
                  <c:v>72.198198386582916</c:v>
                </c:pt>
                <c:pt idx="29">
                  <c:v>88.483380341867004</c:v>
                </c:pt>
                <c:pt idx="30">
                  <c:v>87.093305084858926</c:v>
                </c:pt>
                <c:pt idx="31">
                  <c:v>93.77517026092174</c:v>
                </c:pt>
                <c:pt idx="32">
                  <c:v>102.1106810956137</c:v>
                </c:pt>
                <c:pt idx="33" formatCode="0.00">
                  <c:v>102.71776930021434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C5-4A6D-8FA3-B40CA9CD5A51}"/>
            </c:ext>
          </c:extLst>
        </c:ser>
        <c:ser>
          <c:idx val="3"/>
          <c:order val="3"/>
          <c:tx>
            <c:strRef>
              <c:f>'Talnagögn | Numerical Data'!$D$32</c:f>
              <c:strCache>
                <c:ptCount val="1"/>
                <c:pt idx="0">
                  <c:v>   Bifhjól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Data'!$H$32:$AV$32</c15:sqref>
                  </c15:fullRef>
                </c:ext>
              </c:extLst>
              <c:f>'Talnagögn | Numerical Data'!$H$32:$AO$32</c:f>
              <c:numCache>
                <c:formatCode>0</c:formatCode>
                <c:ptCount val="34"/>
                <c:pt idx="0">
                  <c:v>2.3783400075558552</c:v>
                </c:pt>
                <c:pt idx="1">
                  <c:v>1.8911046981933961</c:v>
                </c:pt>
                <c:pt idx="2">
                  <c:v>2.385725932651197</c:v>
                </c:pt>
                <c:pt idx="3">
                  <c:v>2.4736841598751491</c:v>
                </c:pt>
                <c:pt idx="4">
                  <c:v>2.5288326555525895</c:v>
                </c:pt>
                <c:pt idx="5">
                  <c:v>2.5515122772257826</c:v>
                </c:pt>
                <c:pt idx="6">
                  <c:v>2.6111661081538293</c:v>
                </c:pt>
                <c:pt idx="7">
                  <c:v>2.6646906570236166</c:v>
                </c:pt>
                <c:pt idx="8">
                  <c:v>2.4898422079564542</c:v>
                </c:pt>
                <c:pt idx="9">
                  <c:v>2.5469838399298927</c:v>
                </c:pt>
                <c:pt idx="10">
                  <c:v>2.6872354423123475</c:v>
                </c:pt>
                <c:pt idx="11">
                  <c:v>2.6889301733130897</c:v>
                </c:pt>
                <c:pt idx="12">
                  <c:v>2.6824016957062171</c:v>
                </c:pt>
                <c:pt idx="13">
                  <c:v>2.7607401083789553</c:v>
                </c:pt>
                <c:pt idx="14">
                  <c:v>2.9120027496312915</c:v>
                </c:pt>
                <c:pt idx="15">
                  <c:v>3.4476427207896054</c:v>
                </c:pt>
                <c:pt idx="16">
                  <c:v>5.778255502577478</c:v>
                </c:pt>
                <c:pt idx="17">
                  <c:v>7.527154675274903</c:v>
                </c:pt>
                <c:pt idx="18">
                  <c:v>8.7515343995475661</c:v>
                </c:pt>
                <c:pt idx="19">
                  <c:v>9.2932938989919904</c:v>
                </c:pt>
                <c:pt idx="20">
                  <c:v>9.3957057114997156</c:v>
                </c:pt>
                <c:pt idx="21">
                  <c:v>9.2956910443761824</c:v>
                </c:pt>
                <c:pt idx="22">
                  <c:v>9.4848850925101171</c:v>
                </c:pt>
                <c:pt idx="23">
                  <c:v>9.3996559639455981</c:v>
                </c:pt>
                <c:pt idx="24">
                  <c:v>9.4506858604981101</c:v>
                </c:pt>
                <c:pt idx="25">
                  <c:v>9.6564453793222693</c:v>
                </c:pt>
                <c:pt idx="26">
                  <c:v>10.222133973958453</c:v>
                </c:pt>
                <c:pt idx="27">
                  <c:v>4.6031558386938558</c:v>
                </c:pt>
                <c:pt idx="28">
                  <c:v>8.1838836137974837</c:v>
                </c:pt>
                <c:pt idx="29">
                  <c:v>1.6753718155178188</c:v>
                </c:pt>
                <c:pt idx="30">
                  <c:v>1.2864782466505322</c:v>
                </c:pt>
                <c:pt idx="31">
                  <c:v>1.1366058047432801</c:v>
                </c:pt>
                <c:pt idx="32">
                  <c:v>1.2362683096228808</c:v>
                </c:pt>
                <c:pt idx="33" formatCode="0.00">
                  <c:v>1.2630213675868289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C5-4A6D-8FA3-B40CA9CD5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3243424"/>
        <c:axId val="439305608"/>
      </c:lineChart>
      <c:cat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1"/>
        <c:lblAlgn val="ctr"/>
        <c:lblOffset val="100"/>
        <c:noMultiLvlLbl val="0"/>
      </c:cat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Iðnaður og vörunotkun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'Talnagögn | Numerical Data'!$D$49</c:f>
              <c:strCache>
                <c:ptCount val="1"/>
                <c:pt idx="0">
                  <c:v>Álframleiðsla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Data'!$H$49:$AV$49</c15:sqref>
                  </c15:fullRef>
                </c:ext>
              </c:extLst>
              <c:f>'Talnagögn | Numerical Data'!$H$49:$AO$49</c:f>
              <c:numCache>
                <c:formatCode>0</c:formatCode>
                <c:ptCount val="34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1363.2348061869016</c:v>
                </c:pt>
                <c:pt idx="30">
                  <c:v>1347.2027898796412</c:v>
                </c:pt>
                <c:pt idx="31">
                  <c:v>1361.0898434635815</c:v>
                </c:pt>
                <c:pt idx="32">
                  <c:v>1354.2007303406649</c:v>
                </c:pt>
                <c:pt idx="33" formatCode="0.00">
                  <c:v>1402.6496416686878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F3-44E1-8BC5-2972DACE64CA}"/>
            </c:ext>
          </c:extLst>
        </c:ser>
        <c:ser>
          <c:idx val="3"/>
          <c:order val="1"/>
          <c:tx>
            <c:strRef>
              <c:f>'Talnagögn | Numerical Data'!$D$50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Data'!$H$50:$AV$50</c15:sqref>
                  </c15:fullRef>
                </c:ext>
              </c:extLst>
              <c:f>'Talnagögn | Numerical Data'!$H$50:$AO$50</c:f>
              <c:numCache>
                <c:formatCode>0</c:formatCode>
                <c:ptCount val="34"/>
                <c:pt idx="0">
                  <c:v>210.55472170666667</c:v>
                </c:pt>
                <c:pt idx="1">
                  <c:v>176.80528261706667</c:v>
                </c:pt>
                <c:pt idx="2">
                  <c:v>188.28332888506674</c:v>
                </c:pt>
                <c:pt idx="3">
                  <c:v>238.53559058533341</c:v>
                </c:pt>
                <c:pt idx="4">
                  <c:v>232.49217533253341</c:v>
                </c:pt>
                <c:pt idx="5">
                  <c:v>245.96401927226668</c:v>
                </c:pt>
                <c:pt idx="6">
                  <c:v>235.22782835253329</c:v>
                </c:pt>
                <c:pt idx="7">
                  <c:v>257.17700316373327</c:v>
                </c:pt>
                <c:pt idx="8">
                  <c:v>198.58720348559996</c:v>
                </c:pt>
                <c:pt idx="9">
                  <c:v>257.83106455839993</c:v>
                </c:pt>
                <c:pt idx="10">
                  <c:v>365.65036656475542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402.47385277209042</c:v>
                </c:pt>
                <c:pt idx="14">
                  <c:v>401.96736076842336</c:v>
                </c:pt>
                <c:pt idx="15">
                  <c:v>379.94289400639997</c:v>
                </c:pt>
                <c:pt idx="16">
                  <c:v>381.71962690880014</c:v>
                </c:pt>
                <c:pt idx="17">
                  <c:v>401.35289110400004</c:v>
                </c:pt>
                <c:pt idx="18">
                  <c:v>351.97302632799983</c:v>
                </c:pt>
                <c:pt idx="19">
                  <c:v>353.35887106239988</c:v>
                </c:pt>
                <c:pt idx="20">
                  <c:v>372.5620256512002</c:v>
                </c:pt>
                <c:pt idx="21">
                  <c:v>380.41566972484725</c:v>
                </c:pt>
                <c:pt idx="22">
                  <c:v>413.43718523066923</c:v>
                </c:pt>
                <c:pt idx="23">
                  <c:v>409.50779191578886</c:v>
                </c:pt>
                <c:pt idx="24">
                  <c:v>372.27909117182412</c:v>
                </c:pt>
                <c:pt idx="25">
                  <c:v>404.56447331306254</c:v>
                </c:pt>
                <c:pt idx="26">
                  <c:v>409.12563724381266</c:v>
                </c:pt>
                <c:pt idx="27">
                  <c:v>431.82186025965416</c:v>
                </c:pt>
                <c:pt idx="28">
                  <c:v>455.77922710046619</c:v>
                </c:pt>
                <c:pt idx="29">
                  <c:v>432.40627007368812</c:v>
                </c:pt>
                <c:pt idx="30">
                  <c:v>418.71234892799316</c:v>
                </c:pt>
                <c:pt idx="31">
                  <c:v>476.02459170932525</c:v>
                </c:pt>
                <c:pt idx="32">
                  <c:v>517.72039053568778</c:v>
                </c:pt>
                <c:pt idx="33" formatCode="0.00">
                  <c:v>408.20430474231648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F3-44E1-8BC5-2972DACE64CA}"/>
            </c:ext>
          </c:extLst>
        </c:ser>
        <c:ser>
          <c:idx val="5"/>
          <c:order val="2"/>
          <c:tx>
            <c:strRef>
              <c:f>'Talnagögn | Numerical Data'!$D$51</c:f>
              <c:strCache>
                <c:ptCount val="1"/>
                <c:pt idx="0">
                  <c:v>F-gös (m.a. kælimiðlar)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Data'!$H$51:$AV$51</c15:sqref>
                  </c15:fullRef>
                </c:ext>
              </c:extLst>
              <c:f>'Talnagögn | Numerical Data'!$H$51:$AO$51</c:f>
              <c:numCache>
                <c:formatCode>0.0</c:formatCode>
                <c:ptCount val="34"/>
                <c:pt idx="0">
                  <c:v>0.31587839505520987</c:v>
                </c:pt>
                <c:pt idx="1">
                  <c:v>0.63440324339710896</c:v>
                </c:pt>
                <c:pt idx="2">
                  <c:v>0.64201226841222514</c:v>
                </c:pt>
                <c:pt idx="3">
                  <c:v>1.4399581844250187</c:v>
                </c:pt>
                <c:pt idx="4">
                  <c:v>1.8535598331542598</c:v>
                </c:pt>
                <c:pt idx="5">
                  <c:v>3.1529398777809292</c:v>
                </c:pt>
                <c:pt idx="6" formatCode="0">
                  <c:v>10.091380557538331</c:v>
                </c:pt>
                <c:pt idx="7" formatCode="0">
                  <c:v>16.137625712084247</c:v>
                </c:pt>
                <c:pt idx="8" formatCode="0">
                  <c:v>25.460844466955933</c:v>
                </c:pt>
                <c:pt idx="9" formatCode="0">
                  <c:v>36.988217113290219</c:v>
                </c:pt>
                <c:pt idx="10" formatCode="0">
                  <c:v>42.971186725495777</c:v>
                </c:pt>
                <c:pt idx="11" formatCode="0">
                  <c:v>39.803011906466502</c:v>
                </c:pt>
                <c:pt idx="12" formatCode="0">
                  <c:v>44.626570883465504</c:v>
                </c:pt>
                <c:pt idx="13" formatCode="0">
                  <c:v>45.10631741308412</c:v>
                </c:pt>
                <c:pt idx="14" formatCode="0">
                  <c:v>52.140957248435534</c:v>
                </c:pt>
                <c:pt idx="15" formatCode="0">
                  <c:v>57.201241406144838</c:v>
                </c:pt>
                <c:pt idx="16" formatCode="0">
                  <c:v>66.268728117954964</c:v>
                </c:pt>
                <c:pt idx="17" formatCode="0">
                  <c:v>66.94139885551283</c:v>
                </c:pt>
                <c:pt idx="18" formatCode="0">
                  <c:v>65.619674949677176</c:v>
                </c:pt>
                <c:pt idx="19" formatCode="0">
                  <c:v>78.815684882158905</c:v>
                </c:pt>
                <c:pt idx="20" formatCode="0">
                  <c:v>106.63787846935243</c:v>
                </c:pt>
                <c:pt idx="21" formatCode="0">
                  <c:v>131.33347009246177</c:v>
                </c:pt>
                <c:pt idx="22" formatCode="0">
                  <c:v>136.5156278242512</c:v>
                </c:pt>
                <c:pt idx="23" formatCode="0">
                  <c:v>166.67301783528774</c:v>
                </c:pt>
                <c:pt idx="24" formatCode="0">
                  <c:v>164.47973841133989</c:v>
                </c:pt>
                <c:pt idx="25" formatCode="0">
                  <c:v>156.82957565208963</c:v>
                </c:pt>
                <c:pt idx="26" formatCode="0">
                  <c:v>173.66618826618588</c:v>
                </c:pt>
                <c:pt idx="27" formatCode="0">
                  <c:v>164.60973006017312</c:v>
                </c:pt>
                <c:pt idx="28" formatCode="0">
                  <c:v>182.49465783600516</c:v>
                </c:pt>
                <c:pt idx="29" formatCode="0">
                  <c:v>194.40775708209762</c:v>
                </c:pt>
                <c:pt idx="30" formatCode="0">
                  <c:v>198.16685581224471</c:v>
                </c:pt>
                <c:pt idx="31" formatCode="0">
                  <c:v>162.47594201837697</c:v>
                </c:pt>
                <c:pt idx="32" formatCode="0">
                  <c:v>133.26429206158915</c:v>
                </c:pt>
                <c:pt idx="33" formatCode="0.00">
                  <c:v>124.63478001256811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F3-44E1-8BC5-2972DACE64CA}"/>
            </c:ext>
          </c:extLst>
        </c:ser>
        <c:ser>
          <c:idx val="6"/>
          <c:order val="3"/>
          <c:tx>
            <c:strRef>
              <c:f>'Talnagögn | Numerical Data'!$D$56</c:f>
              <c:strCache>
                <c:ptCount val="1"/>
                <c:pt idx="0">
                  <c:v>Efnanotkun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Data'!$H$56:$AV$56</c15:sqref>
                  </c15:fullRef>
                </c:ext>
              </c:extLst>
              <c:f>'Talnagögn | Numerical Data'!$H$56:$AO$56</c:f>
              <c:numCache>
                <c:formatCode>0.0</c:formatCode>
                <c:ptCount val="34"/>
                <c:pt idx="0">
                  <c:v>6.6053975182669991</c:v>
                </c:pt>
                <c:pt idx="1">
                  <c:v>6.265178381396999</c:v>
                </c:pt>
                <c:pt idx="2">
                  <c:v>5.7839066949539992</c:v>
                </c:pt>
                <c:pt idx="3">
                  <c:v>5.7039417306749991</c:v>
                </c:pt>
                <c:pt idx="4">
                  <c:v>5.319691795472</c:v>
                </c:pt>
                <c:pt idx="5">
                  <c:v>5.3247947336829995</c:v>
                </c:pt>
                <c:pt idx="6">
                  <c:v>5.7058375092599993</c:v>
                </c:pt>
                <c:pt idx="7">
                  <c:v>5.7276732867549995</c:v>
                </c:pt>
                <c:pt idx="8">
                  <c:v>5.8608430059709997</c:v>
                </c:pt>
                <c:pt idx="9">
                  <c:v>6.015735017331</c:v>
                </c:pt>
                <c:pt idx="10">
                  <c:v>5.7997762155690005</c:v>
                </c:pt>
                <c:pt idx="11">
                  <c:v>5.5831415448829995</c:v>
                </c:pt>
                <c:pt idx="12">
                  <c:v>5.2976272254139998</c:v>
                </c:pt>
                <c:pt idx="13">
                  <c:v>5.2618930265659998</c:v>
                </c:pt>
                <c:pt idx="14">
                  <c:v>5.0310061770269989</c:v>
                </c:pt>
                <c:pt idx="15">
                  <c:v>6.1249500513970005</c:v>
                </c:pt>
                <c:pt idx="16">
                  <c:v>6.4598948223980006</c:v>
                </c:pt>
                <c:pt idx="17">
                  <c:v>7.1727802255639999</c:v>
                </c:pt>
                <c:pt idx="18">
                  <c:v>6.8070442299529992</c:v>
                </c:pt>
                <c:pt idx="19">
                  <c:v>6.3877081700029992</c:v>
                </c:pt>
                <c:pt idx="20">
                  <c:v>8.3220078580740005</c:v>
                </c:pt>
                <c:pt idx="21">
                  <c:v>6.7489339968150004</c:v>
                </c:pt>
                <c:pt idx="22">
                  <c:v>9.0421707802439997</c:v>
                </c:pt>
                <c:pt idx="23">
                  <c:v>6.4356402893556668</c:v>
                </c:pt>
                <c:pt idx="24">
                  <c:v>5.3495031659530001</c:v>
                </c:pt>
                <c:pt idx="25">
                  <c:v>4.5678456548525004</c:v>
                </c:pt>
                <c:pt idx="26">
                  <c:v>3.7662132324459998</c:v>
                </c:pt>
                <c:pt idx="27">
                  <c:v>5.0164513413349994</c:v>
                </c:pt>
                <c:pt idx="28">
                  <c:v>6.7018199787590005</c:v>
                </c:pt>
                <c:pt idx="29">
                  <c:v>4.8833204692230003</c:v>
                </c:pt>
                <c:pt idx="30">
                  <c:v>5.8121132732360001</c:v>
                </c:pt>
                <c:pt idx="31">
                  <c:v>5.0003537974699999</c:v>
                </c:pt>
                <c:pt idx="32">
                  <c:v>4.1728103247589985</c:v>
                </c:pt>
                <c:pt idx="33" formatCode="0.00">
                  <c:v>4.3441083437399994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BF3-44E1-8BC5-2972DACE64CA}"/>
            </c:ext>
          </c:extLst>
        </c:ser>
        <c:ser>
          <c:idx val="0"/>
          <c:order val="4"/>
          <c:tx>
            <c:strRef>
              <c:f>'Talnagögn | Numerical Data'!$D$53</c:f>
              <c:strCache>
                <c:ptCount val="1"/>
                <c:pt idx="0">
                  <c:v>Steinefnaiðnaður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Data'!$H$53:$AV$53</c15:sqref>
                  </c15:fullRef>
                </c:ext>
              </c:extLst>
              <c:f>'Talnagögn | Numerical Data'!$H$53:$AO$53</c:f>
              <c:numCache>
                <c:formatCode>0</c:formatCode>
                <c:ptCount val="34"/>
                <c:pt idx="0">
                  <c:v>52.256339687250005</c:v>
                </c:pt>
                <c:pt idx="1">
                  <c:v>48.627777945875003</c:v>
                </c:pt>
                <c:pt idx="2">
                  <c:v>45.670125973500006</c:v>
                </c:pt>
                <c:pt idx="3">
                  <c:v>39.654677162187504</c:v>
                </c:pt>
                <c:pt idx="4">
                  <c:v>37.353068341500006</c:v>
                </c:pt>
                <c:pt idx="5">
                  <c:v>37.842061164624994</c:v>
                </c:pt>
                <c:pt idx="6">
                  <c:v>41.755640560312507</c:v>
                </c:pt>
                <c:pt idx="7">
                  <c:v>46.51906850406251</c:v>
                </c:pt>
                <c:pt idx="8">
                  <c:v>54.358745967250002</c:v>
                </c:pt>
                <c:pt idx="9">
                  <c:v>61.405246905937503</c:v>
                </c:pt>
                <c:pt idx="10">
                  <c:v>65.449830021950021</c:v>
                </c:pt>
                <c:pt idx="11">
                  <c:v>58.659445362750006</c:v>
                </c:pt>
                <c:pt idx="12">
                  <c:v>39.313677956750006</c:v>
                </c:pt>
                <c:pt idx="13">
                  <c:v>32.975809699750002</c:v>
                </c:pt>
                <c:pt idx="14">
                  <c:v>50.813966560750004</c:v>
                </c:pt>
                <c:pt idx="15">
                  <c:v>54.981288890000009</c:v>
                </c:pt>
                <c:pt idx="16">
                  <c:v>62.168088455000003</c:v>
                </c:pt>
                <c:pt idx="17">
                  <c:v>64.331651867560012</c:v>
                </c:pt>
                <c:pt idx="18">
                  <c:v>61.804693555000007</c:v>
                </c:pt>
                <c:pt idx="19">
                  <c:v>28.685283075320005</c:v>
                </c:pt>
                <c:pt idx="20">
                  <c:v>10.399972692080002</c:v>
                </c:pt>
                <c:pt idx="21">
                  <c:v>20.143580462280003</c:v>
                </c:pt>
                <c:pt idx="22" formatCode="0.0">
                  <c:v>0.50936247647999999</c:v>
                </c:pt>
                <c:pt idx="23" formatCode="0.0">
                  <c:v>0.55272388644000003</c:v>
                </c:pt>
                <c:pt idx="24" formatCode="0.0">
                  <c:v>0.54749451240000002</c:v>
                </c:pt>
                <c:pt idx="25" formatCode="0.0">
                  <c:v>0.71654013156000007</c:v>
                </c:pt>
                <c:pt idx="26" formatCode="0.0">
                  <c:v>0.77397152472000008</c:v>
                </c:pt>
                <c:pt idx="27" formatCode="0.0">
                  <c:v>0.90232273404000007</c:v>
                </c:pt>
                <c:pt idx="28" formatCode="0.0">
                  <c:v>0.90521219079999993</c:v>
                </c:pt>
                <c:pt idx="29" formatCode="0.0">
                  <c:v>0.95699099012000011</c:v>
                </c:pt>
                <c:pt idx="30" formatCode="0.0">
                  <c:v>0.89499845720000004</c:v>
                </c:pt>
                <c:pt idx="31" formatCode="0.0">
                  <c:v>0.93069417912000008</c:v>
                </c:pt>
                <c:pt idx="32" formatCode="0.0">
                  <c:v>0.93590011000000006</c:v>
                </c:pt>
                <c:pt idx="33" formatCode="0.00">
                  <c:v>0.96926805625000012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F3-44E1-8BC5-2972DACE64CA}"/>
            </c:ext>
          </c:extLst>
        </c:ser>
        <c:ser>
          <c:idx val="1"/>
          <c:order val="5"/>
          <c:tx>
            <c:strRef>
              <c:f>'Talnagögn | Numerical Data'!$D$54</c:f>
              <c:strCache>
                <c:ptCount val="1"/>
                <c:pt idx="0">
                  <c:v>Efnaiðnaður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Data'!$H$54:$AV$54</c15:sqref>
                  </c15:fullRef>
                </c:ext>
              </c:extLst>
              <c:f>'Talnagögn | Numerical Data'!$H$54:$AO$54</c:f>
              <c:numCache>
                <c:formatCode>0</c:formatCode>
                <c:ptCount val="34"/>
                <c:pt idx="0">
                  <c:v>41.70030188679246</c:v>
                </c:pt>
                <c:pt idx="1">
                  <c:v>40.327981132075472</c:v>
                </c:pt>
                <c:pt idx="2">
                  <c:v>36.028622641509436</c:v>
                </c:pt>
                <c:pt idx="3">
                  <c:v>37.871999999999993</c:v>
                </c:pt>
                <c:pt idx="4">
                  <c:v>38.247415094339615</c:v>
                </c:pt>
                <c:pt idx="5">
                  <c:v>36.495358490566034</c:v>
                </c:pt>
                <c:pt idx="6">
                  <c:v>42.536811320754715</c:v>
                </c:pt>
                <c:pt idx="7">
                  <c:v>35.574018867924522</c:v>
                </c:pt>
                <c:pt idx="8">
                  <c:v>31.03041509433962</c:v>
                </c:pt>
                <c:pt idx="9">
                  <c:v>31.355952830188677</c:v>
                </c:pt>
                <c:pt idx="10">
                  <c:v>16.333707547169812</c:v>
                </c:pt>
                <c:pt idx="11">
                  <c:v>14.297971698113207</c:v>
                </c:pt>
                <c:pt idx="12" formatCode="0.0">
                  <c:v>0.45369811320754716</c:v>
                </c:pt>
                <c:pt idx="13" formatCode="0.0">
                  <c:v>0.47860377358490569</c:v>
                </c:pt>
                <c:pt idx="14" formatCode="0.0">
                  <c:v>0.38885584464161987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 formatCode="0.0">
                  <c:v>0</c:v>
                </c:pt>
                <c:pt idx="30" formatCode="0.0">
                  <c:v>0</c:v>
                </c:pt>
                <c:pt idx="31" formatCode="0.0">
                  <c:v>0</c:v>
                </c:pt>
                <c:pt idx="32" formatCode="0.0">
                  <c:v>0</c:v>
                </c:pt>
                <c:pt idx="33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F3-44E1-8BC5-2972DACE64CA}"/>
            </c:ext>
          </c:extLst>
        </c:ser>
        <c:ser>
          <c:idx val="4"/>
          <c:order val="6"/>
          <c:tx>
            <c:strRef>
              <c:f>'Talnagögn | Numerical Data'!$D$55</c:f>
              <c:strCache>
                <c:ptCount val="1"/>
                <c:pt idx="0">
                  <c:v>Smurefni og leysiefni</c:v>
                </c:pt>
              </c:strCache>
            </c:strRef>
          </c:tx>
          <c:spPr>
            <a:ln w="28575" cap="rnd">
              <a:solidFill>
                <a:schemeClr val="bg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Data'!$H$55:$AV$55</c15:sqref>
                  </c15:fullRef>
                </c:ext>
              </c:extLst>
              <c:f>'Talnagögn | Numerical Data'!$H$55:$AO$55</c:f>
              <c:numCache>
                <c:formatCode>0.0</c:formatCode>
                <c:ptCount val="34"/>
                <c:pt idx="0">
                  <c:v>7.206776231182964</c:v>
                </c:pt>
                <c:pt idx="1">
                  <c:v>7.0630660553190694</c:v>
                </c:pt>
                <c:pt idx="2">
                  <c:v>7.2171050495464266</c:v>
                </c:pt>
                <c:pt idx="3">
                  <c:v>7.4672272358362264</c:v>
                </c:pt>
                <c:pt idx="4">
                  <c:v>7.3882890411998261</c:v>
                </c:pt>
                <c:pt idx="5">
                  <c:v>7.9066134056346264</c:v>
                </c:pt>
                <c:pt idx="6">
                  <c:v>7.864418372446627</c:v>
                </c:pt>
                <c:pt idx="7">
                  <c:v>7.7501027050085245</c:v>
                </c:pt>
                <c:pt idx="8">
                  <c:v>7.8934330196974267</c:v>
                </c:pt>
                <c:pt idx="9">
                  <c:v>7.4479724012469912</c:v>
                </c:pt>
                <c:pt idx="10">
                  <c:v>7.8242136970738958</c:v>
                </c:pt>
                <c:pt idx="11">
                  <c:v>6.9344531735361308</c:v>
                </c:pt>
                <c:pt idx="12">
                  <c:v>7.1767944716228236</c:v>
                </c:pt>
                <c:pt idx="13">
                  <c:v>6.8477039062793654</c:v>
                </c:pt>
                <c:pt idx="14">
                  <c:v>7.6320976918226098</c:v>
                </c:pt>
                <c:pt idx="15">
                  <c:v>7.3519420497421919</c:v>
                </c:pt>
                <c:pt idx="16">
                  <c:v>8.1277208601876207</c:v>
                </c:pt>
                <c:pt idx="17">
                  <c:v>7.6590659056125734</c:v>
                </c:pt>
                <c:pt idx="18">
                  <c:v>6.9196602022107676</c:v>
                </c:pt>
                <c:pt idx="19">
                  <c:v>5.457147624271431</c:v>
                </c:pt>
                <c:pt idx="20">
                  <c:v>5.6727591425811914</c:v>
                </c:pt>
                <c:pt idx="21">
                  <c:v>5.8610512215839332</c:v>
                </c:pt>
                <c:pt idx="22">
                  <c:v>5.8149695413260023</c:v>
                </c:pt>
                <c:pt idx="23">
                  <c:v>5.7637550447795958</c:v>
                </c:pt>
                <c:pt idx="24">
                  <c:v>5.8372385446485406</c:v>
                </c:pt>
                <c:pt idx="25">
                  <c:v>6.1753247827631839</c:v>
                </c:pt>
                <c:pt idx="26">
                  <c:v>6.2609249275692322</c:v>
                </c:pt>
                <c:pt idx="27">
                  <c:v>6.0952964203971973</c:v>
                </c:pt>
                <c:pt idx="28">
                  <c:v>6.7382497512571549</c:v>
                </c:pt>
                <c:pt idx="29">
                  <c:v>6.6452606013558633</c:v>
                </c:pt>
                <c:pt idx="30">
                  <c:v>6.2533493542307008</c:v>
                </c:pt>
                <c:pt idx="31">
                  <c:v>6.3051929823484798</c:v>
                </c:pt>
                <c:pt idx="32">
                  <c:v>6.4009680288827893</c:v>
                </c:pt>
                <c:pt idx="33" formatCode="0.00">
                  <c:v>6.4782697803625524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F3-44E1-8BC5-2972DACE6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469392"/>
        <c:axId val="431469752"/>
      </c:lineChart>
      <c:catAx>
        <c:axId val="431469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752"/>
        <c:crosses val="autoZero"/>
        <c:auto val="1"/>
        <c:lblAlgn val="ctr"/>
        <c:lblOffset val="100"/>
        <c:noMultiLvlLbl val="0"/>
      </c:catAx>
      <c:valAx>
        <c:axId val="43146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Landbúnaður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'Talnagögn | Numerical Data'!$D$81</c:f>
              <c:strCache>
                <c:ptCount val="1"/>
                <c:pt idx="0">
                  <c:v>Nautgripir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Data'!$H$81:$AV$81</c15:sqref>
                  </c15:fullRef>
                </c:ext>
              </c:extLst>
              <c:f>'Talnagögn | Numerical Data'!$H$81:$AO$81</c:f>
              <c:numCache>
                <c:formatCode>0</c:formatCode>
                <c:ptCount val="34"/>
                <c:pt idx="0">
                  <c:v>188.0046887541811</c:v>
                </c:pt>
                <c:pt idx="1">
                  <c:v>190.61512159758942</c:v>
                </c:pt>
                <c:pt idx="2">
                  <c:v>191.96971857402184</c:v>
                </c:pt>
                <c:pt idx="3">
                  <c:v>187.49914689792348</c:v>
                </c:pt>
                <c:pt idx="4">
                  <c:v>183.69739134605561</c:v>
                </c:pt>
                <c:pt idx="5">
                  <c:v>183.96792923256734</c:v>
                </c:pt>
                <c:pt idx="6">
                  <c:v>185.93223310764947</c:v>
                </c:pt>
                <c:pt idx="7">
                  <c:v>177.11008267366424</c:v>
                </c:pt>
                <c:pt idx="8">
                  <c:v>179.37383166888964</c:v>
                </c:pt>
                <c:pt idx="9">
                  <c:v>174.86314361902191</c:v>
                </c:pt>
                <c:pt idx="10">
                  <c:v>169.58121942611245</c:v>
                </c:pt>
                <c:pt idx="11">
                  <c:v>166.22151914232143</c:v>
                </c:pt>
                <c:pt idx="12">
                  <c:v>160.3627678317103</c:v>
                </c:pt>
                <c:pt idx="13">
                  <c:v>156.52374292097076</c:v>
                </c:pt>
                <c:pt idx="14">
                  <c:v>153.12517707350685</c:v>
                </c:pt>
                <c:pt idx="15">
                  <c:v>154.63736709249861</c:v>
                </c:pt>
                <c:pt idx="16">
                  <c:v>161.98570245216249</c:v>
                </c:pt>
                <c:pt idx="17">
                  <c:v>167.84706840317421</c:v>
                </c:pt>
                <c:pt idx="18">
                  <c:v>170.80791508327954</c:v>
                </c:pt>
                <c:pt idx="19">
                  <c:v>173.0470126451134</c:v>
                </c:pt>
                <c:pt idx="20">
                  <c:v>168.42744533890814</c:v>
                </c:pt>
                <c:pt idx="21">
                  <c:v>167.85692310908078</c:v>
                </c:pt>
                <c:pt idx="22">
                  <c:v>160.48462903994377</c:v>
                </c:pt>
                <c:pt idx="23">
                  <c:v>156.68974799226569</c:v>
                </c:pt>
                <c:pt idx="24">
                  <c:v>169.56330639343651</c:v>
                </c:pt>
                <c:pt idx="25">
                  <c:v>179.38176663051135</c:v>
                </c:pt>
                <c:pt idx="26">
                  <c:v>180.59257760703559</c:v>
                </c:pt>
                <c:pt idx="27">
                  <c:v>180.64651542700517</c:v>
                </c:pt>
                <c:pt idx="28">
                  <c:v>181.4030228179445</c:v>
                </c:pt>
                <c:pt idx="29">
                  <c:v>181.79319832809949</c:v>
                </c:pt>
                <c:pt idx="30">
                  <c:v>180.46493792406258</c:v>
                </c:pt>
                <c:pt idx="31">
                  <c:v>181.84713049735353</c:v>
                </c:pt>
                <c:pt idx="32">
                  <c:v>180.65961044039184</c:v>
                </c:pt>
                <c:pt idx="33">
                  <c:v>174.80922310000031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93-4BE6-A47C-38BD5A7C9A72}"/>
            </c:ext>
          </c:extLst>
        </c:ser>
        <c:ser>
          <c:idx val="6"/>
          <c:order val="1"/>
          <c:tx>
            <c:strRef>
              <c:f>'Talnagögn | Numerical Data'!$D$85</c:f>
              <c:strCache>
                <c:ptCount val="1"/>
                <c:pt idx="0">
                  <c:v>Sauðfé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Data'!$H$85:$AV$85</c15:sqref>
                  </c15:fullRef>
                </c:ext>
              </c:extLst>
              <c:f>'Talnagögn | Numerical Data'!$H$85:$AO$85</c:f>
              <c:numCache>
                <c:formatCode>0</c:formatCode>
                <c:ptCount val="34"/>
                <c:pt idx="0">
                  <c:v>231.1390763888657</c:v>
                </c:pt>
                <c:pt idx="1">
                  <c:v>214.55316269165007</c:v>
                </c:pt>
                <c:pt idx="2">
                  <c:v>203.74692990564867</c:v>
                </c:pt>
                <c:pt idx="3">
                  <c:v>204.10437502900382</c:v>
                </c:pt>
                <c:pt idx="4">
                  <c:v>207.35865495715228</c:v>
                </c:pt>
                <c:pt idx="5">
                  <c:v>190.38253159347332</c:v>
                </c:pt>
                <c:pt idx="6">
                  <c:v>191.59951140474078</c:v>
                </c:pt>
                <c:pt idx="7">
                  <c:v>195.60074471306925</c:v>
                </c:pt>
                <c:pt idx="8">
                  <c:v>201.43202112298107</c:v>
                </c:pt>
                <c:pt idx="9">
                  <c:v>199.84918520706651</c:v>
                </c:pt>
                <c:pt idx="10">
                  <c:v>191.05209113213883</c:v>
                </c:pt>
                <c:pt idx="11">
                  <c:v>193.52199263556417</c:v>
                </c:pt>
                <c:pt idx="12">
                  <c:v>191.73028981143511</c:v>
                </c:pt>
                <c:pt idx="13">
                  <c:v>188.89537199929515</c:v>
                </c:pt>
                <c:pt idx="14">
                  <c:v>185.09394945828004</c:v>
                </c:pt>
                <c:pt idx="15">
                  <c:v>184.38148667467073</c:v>
                </c:pt>
                <c:pt idx="16">
                  <c:v>185.45505018227988</c:v>
                </c:pt>
                <c:pt idx="17">
                  <c:v>186.17693381308857</c:v>
                </c:pt>
                <c:pt idx="18">
                  <c:v>187.73507187901035</c:v>
                </c:pt>
                <c:pt idx="19">
                  <c:v>192.73763182555481</c:v>
                </c:pt>
                <c:pt idx="20">
                  <c:v>196.50489505690683</c:v>
                </c:pt>
                <c:pt idx="21">
                  <c:v>193.96103345167069</c:v>
                </c:pt>
                <c:pt idx="22">
                  <c:v>192.45195197235614</c:v>
                </c:pt>
                <c:pt idx="23">
                  <c:v>189.22390690238441</c:v>
                </c:pt>
                <c:pt idx="24">
                  <c:v>195.98850979835902</c:v>
                </c:pt>
                <c:pt idx="25">
                  <c:v>190.18192060981792</c:v>
                </c:pt>
                <c:pt idx="26">
                  <c:v>190.78598715937088</c:v>
                </c:pt>
                <c:pt idx="27">
                  <c:v>183.01171890723066</c:v>
                </c:pt>
                <c:pt idx="28">
                  <c:v>173.97080057675515</c:v>
                </c:pt>
                <c:pt idx="29">
                  <c:v>161.38162337650456</c:v>
                </c:pt>
                <c:pt idx="30">
                  <c:v>155.20067936570649</c:v>
                </c:pt>
                <c:pt idx="31">
                  <c:v>154.77957587236946</c:v>
                </c:pt>
                <c:pt idx="32">
                  <c:v>148.11322103422799</c:v>
                </c:pt>
                <c:pt idx="33">
                  <c:v>141.71684053086173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93-4BE6-A47C-38BD5A7C9A72}"/>
            </c:ext>
          </c:extLst>
        </c:ser>
        <c:ser>
          <c:idx val="0"/>
          <c:order val="2"/>
          <c:tx>
            <c:strRef>
              <c:f>'Talnagögn | Numerical Data'!$D$74</c:f>
              <c:strCache>
                <c:ptCount val="1"/>
                <c:pt idx="0">
                  <c:v>Áburðarnotkun í landbúnaði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Data'!$H$74:$AV$74</c15:sqref>
                  </c15:fullRef>
                </c:ext>
              </c:extLst>
              <c:f>'Talnagögn | Numerical Data'!$H$74:$AO$74</c:f>
              <c:numCache>
                <c:formatCode>0</c:formatCode>
                <c:ptCount val="34"/>
                <c:pt idx="0">
                  <c:v>150.44812935452535</c:v>
                </c:pt>
                <c:pt idx="1">
                  <c:v>146.21150695284922</c:v>
                </c:pt>
                <c:pt idx="2">
                  <c:v>138.56791506362313</c:v>
                </c:pt>
                <c:pt idx="3">
                  <c:v>141.40196500226193</c:v>
                </c:pt>
                <c:pt idx="4">
                  <c:v>144.08851939937318</c:v>
                </c:pt>
                <c:pt idx="5">
                  <c:v>140.36323664367572</c:v>
                </c:pt>
                <c:pt idx="6">
                  <c:v>147.09317343672188</c:v>
                </c:pt>
                <c:pt idx="7">
                  <c:v>143.63534608003502</c:v>
                </c:pt>
                <c:pt idx="8">
                  <c:v>145.77713929169514</c:v>
                </c:pt>
                <c:pt idx="9">
                  <c:v>150.21060240016703</c:v>
                </c:pt>
                <c:pt idx="10">
                  <c:v>147.82378328824441</c:v>
                </c:pt>
                <c:pt idx="11">
                  <c:v>147.56360876412162</c:v>
                </c:pt>
                <c:pt idx="12">
                  <c:v>139.25398047819064</c:v>
                </c:pt>
                <c:pt idx="13">
                  <c:v>136.96456256754942</c:v>
                </c:pt>
                <c:pt idx="14">
                  <c:v>134.74652740604449</c:v>
                </c:pt>
                <c:pt idx="15">
                  <c:v>132.6462954058043</c:v>
                </c:pt>
                <c:pt idx="16">
                  <c:v>148.06919018833406</c:v>
                </c:pt>
                <c:pt idx="17">
                  <c:v>156.65496240863575</c:v>
                </c:pt>
                <c:pt idx="18">
                  <c:v>167.40784597714782</c:v>
                </c:pt>
                <c:pt idx="19">
                  <c:v>149.98649735133392</c:v>
                </c:pt>
                <c:pt idx="20">
                  <c:v>141.9041625260505</c:v>
                </c:pt>
                <c:pt idx="21">
                  <c:v>139.98679448963028</c:v>
                </c:pt>
                <c:pt idx="22">
                  <c:v>144.48592019345057</c:v>
                </c:pt>
                <c:pt idx="23">
                  <c:v>143.36800777241893</c:v>
                </c:pt>
                <c:pt idx="24">
                  <c:v>160.6823145963557</c:v>
                </c:pt>
                <c:pt idx="25">
                  <c:v>146.1202449602911</c:v>
                </c:pt>
                <c:pt idx="26">
                  <c:v>142.6558252658167</c:v>
                </c:pt>
                <c:pt idx="27">
                  <c:v>152.72195686025566</c:v>
                </c:pt>
                <c:pt idx="28">
                  <c:v>143.07606977821902</c:v>
                </c:pt>
                <c:pt idx="29">
                  <c:v>138.13506183845277</c:v>
                </c:pt>
                <c:pt idx="30">
                  <c:v>141.80762052419522</c:v>
                </c:pt>
                <c:pt idx="31">
                  <c:v>144.54274993816267</c:v>
                </c:pt>
                <c:pt idx="32">
                  <c:v>137.23332497516537</c:v>
                </c:pt>
                <c:pt idx="33">
                  <c:v>125.06651905599598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93-4BE6-A47C-38BD5A7C9A72}"/>
            </c:ext>
          </c:extLst>
        </c:ser>
        <c:ser>
          <c:idx val="14"/>
          <c:order val="3"/>
          <c:tx>
            <c:strRef>
              <c:f>'Talnagögn | Numerical Data'!$D$93</c:f>
              <c:strCache>
                <c:ptCount val="1"/>
                <c:pt idx="0">
                  <c:v>Framræst ræktað land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Data'!$H$93:$AV$93</c15:sqref>
                  </c15:fullRef>
                </c:ext>
              </c:extLst>
              <c:f>'Talnagögn | Numerical Data'!$H$93:$AO$93</c:f>
              <c:numCache>
                <c:formatCode>0</c:formatCode>
                <c:ptCount val="34"/>
                <c:pt idx="0">
                  <c:v>45.157509350267823</c:v>
                </c:pt>
                <c:pt idx="1">
                  <c:v>47.610590270927354</c:v>
                </c:pt>
                <c:pt idx="2">
                  <c:v>49.595707027499792</c:v>
                </c:pt>
                <c:pt idx="3">
                  <c:v>50.659382682001961</c:v>
                </c:pt>
                <c:pt idx="4">
                  <c:v>52.526688090358761</c:v>
                </c:pt>
                <c:pt idx="5">
                  <c:v>53.535611684696292</c:v>
                </c:pt>
                <c:pt idx="6">
                  <c:v>54.545875518239846</c:v>
                </c:pt>
                <c:pt idx="7">
                  <c:v>55.386492659758218</c:v>
                </c:pt>
                <c:pt idx="8">
                  <c:v>56.808896954238953</c:v>
                </c:pt>
                <c:pt idx="9">
                  <c:v>57.370815840486671</c:v>
                </c:pt>
                <c:pt idx="10">
                  <c:v>57.738138653196437</c:v>
                </c:pt>
                <c:pt idx="11">
                  <c:v>58.073200644820055</c:v>
                </c:pt>
                <c:pt idx="12">
                  <c:v>58.992175819841655</c:v>
                </c:pt>
                <c:pt idx="13">
                  <c:v>60.049099477665493</c:v>
                </c:pt>
                <c:pt idx="14">
                  <c:v>61.751151968020771</c:v>
                </c:pt>
                <c:pt idx="15">
                  <c:v>62.935606531616934</c:v>
                </c:pt>
                <c:pt idx="16">
                  <c:v>63.090605144358925</c:v>
                </c:pt>
                <c:pt idx="17">
                  <c:v>63.242641450799553</c:v>
                </c:pt>
                <c:pt idx="18">
                  <c:v>63.531693158391874</c:v>
                </c:pt>
                <c:pt idx="19">
                  <c:v>63.698126377943815</c:v>
                </c:pt>
                <c:pt idx="20">
                  <c:v>63.775274467811194</c:v>
                </c:pt>
                <c:pt idx="21">
                  <c:v>63.852999117011613</c:v>
                </c:pt>
                <c:pt idx="22">
                  <c:v>63.935147796127616</c:v>
                </c:pt>
                <c:pt idx="23">
                  <c:v>64.014940724860139</c:v>
                </c:pt>
                <c:pt idx="24">
                  <c:v>64.099157043297879</c:v>
                </c:pt>
                <c:pt idx="25">
                  <c:v>64.227564878152648</c:v>
                </c:pt>
                <c:pt idx="26">
                  <c:v>64.335931776888927</c:v>
                </c:pt>
                <c:pt idx="27">
                  <c:v>64.52932614958209</c:v>
                </c:pt>
                <c:pt idx="28">
                  <c:v>64.798662636526515</c:v>
                </c:pt>
                <c:pt idx="29">
                  <c:v>65.073886736166003</c:v>
                </c:pt>
                <c:pt idx="30">
                  <c:v>66.107359634684457</c:v>
                </c:pt>
                <c:pt idx="31">
                  <c:v>67.06127282084347</c:v>
                </c:pt>
                <c:pt idx="32">
                  <c:v>68.084433663482216</c:v>
                </c:pt>
                <c:pt idx="33">
                  <c:v>68.792801539917406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93-4BE6-A47C-38BD5A7C9A72}"/>
            </c:ext>
          </c:extLst>
        </c:ser>
        <c:ser>
          <c:idx val="10"/>
          <c:order val="4"/>
          <c:tx>
            <c:strRef>
              <c:f>'Talnagögn | Numerical Data'!$D$89</c:f>
              <c:strCache>
                <c:ptCount val="1"/>
                <c:pt idx="0">
                  <c:v>Hestar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Data'!$H$89:$AV$89</c15:sqref>
                  </c15:fullRef>
                </c:ext>
              </c:extLst>
              <c:f>'Talnagögn | Numerical Data'!$H$89:$AO$89</c:f>
              <c:numCache>
                <c:formatCode>0</c:formatCode>
                <c:ptCount val="34"/>
                <c:pt idx="0">
                  <c:v>38.740472360304771</c:v>
                </c:pt>
                <c:pt idx="1">
                  <c:v>39.795604343001521</c:v>
                </c:pt>
                <c:pt idx="2">
                  <c:v>40.377053191020067</c:v>
                </c:pt>
                <c:pt idx="3">
                  <c:v>41.208811904589069</c:v>
                </c:pt>
                <c:pt idx="4">
                  <c:v>42.108293656069094</c:v>
                </c:pt>
                <c:pt idx="5">
                  <c:v>42.025064722918323</c:v>
                </c:pt>
                <c:pt idx="6">
                  <c:v>43.103857999870527</c:v>
                </c:pt>
                <c:pt idx="7">
                  <c:v>42.726593511653149</c:v>
                </c:pt>
                <c:pt idx="8">
                  <c:v>42.571256062568636</c:v>
                </c:pt>
                <c:pt idx="9">
                  <c:v>41.662808023568481</c:v>
                </c:pt>
                <c:pt idx="10">
                  <c:v>39.697384655834561</c:v>
                </c:pt>
                <c:pt idx="11">
                  <c:v>39.8380015993122</c:v>
                </c:pt>
                <c:pt idx="12">
                  <c:v>38.179189119982624</c:v>
                </c:pt>
                <c:pt idx="13">
                  <c:v>38.573679948008092</c:v>
                </c:pt>
                <c:pt idx="14">
                  <c:v>38.948833151395476</c:v>
                </c:pt>
                <c:pt idx="15">
                  <c:v>40.263016290423721</c:v>
                </c:pt>
                <c:pt idx="16">
                  <c:v>40.67874130200812</c:v>
                </c:pt>
                <c:pt idx="17">
                  <c:v>41.314547069378229</c:v>
                </c:pt>
                <c:pt idx="18">
                  <c:v>41.798395471275107</c:v>
                </c:pt>
                <c:pt idx="19">
                  <c:v>41.447837472033036</c:v>
                </c:pt>
                <c:pt idx="20">
                  <c:v>41.372396346240357</c:v>
                </c:pt>
                <c:pt idx="21">
                  <c:v>41.9625101994367</c:v>
                </c:pt>
                <c:pt idx="22">
                  <c:v>41.556098659768658</c:v>
                </c:pt>
                <c:pt idx="23">
                  <c:v>40.277945198793603</c:v>
                </c:pt>
                <c:pt idx="24">
                  <c:v>41.886735836578318</c:v>
                </c:pt>
                <c:pt idx="25">
                  <c:v>41.691611568726387</c:v>
                </c:pt>
                <c:pt idx="26">
                  <c:v>41.64256198212874</c:v>
                </c:pt>
                <c:pt idx="27">
                  <c:v>40.541452466938601</c:v>
                </c:pt>
                <c:pt idx="28">
                  <c:v>36.508824593635389</c:v>
                </c:pt>
                <c:pt idx="29">
                  <c:v>37.982317138170096</c:v>
                </c:pt>
                <c:pt idx="30">
                  <c:v>38.559097313416821</c:v>
                </c:pt>
                <c:pt idx="31">
                  <c:v>37.061617014852622</c:v>
                </c:pt>
                <c:pt idx="32">
                  <c:v>36.773549150790849</c:v>
                </c:pt>
                <c:pt idx="33">
                  <c:v>35.780241318261659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93-4BE6-A47C-38BD5A7C9A72}"/>
            </c:ext>
          </c:extLst>
        </c:ser>
        <c:ser>
          <c:idx val="1"/>
          <c:order val="5"/>
          <c:tx>
            <c:strRef>
              <c:f>'Talnagögn | Numerical Data'!$D$94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Data'!$H$94:$AV$94</c15:sqref>
                  </c15:fullRef>
                </c:ext>
              </c:extLst>
              <c:f>'Talnagögn | Numerical Data'!$H$94:$AO$94</c:f>
              <c:numCache>
                <c:formatCode>0</c:formatCode>
                <c:ptCount val="34"/>
                <c:pt idx="0">
                  <c:v>22.459211475610005</c:v>
                </c:pt>
                <c:pt idx="1">
                  <c:v>20.767654374002973</c:v>
                </c:pt>
                <c:pt idx="2">
                  <c:v>18.577497585557012</c:v>
                </c:pt>
                <c:pt idx="3">
                  <c:v>19.085993475772739</c:v>
                </c:pt>
                <c:pt idx="4">
                  <c:v>19.074861840363951</c:v>
                </c:pt>
                <c:pt idx="5">
                  <c:v>18.913147466970372</c:v>
                </c:pt>
                <c:pt idx="6">
                  <c:v>19.099403065939555</c:v>
                </c:pt>
                <c:pt idx="7">
                  <c:v>18.937726654404059</c:v>
                </c:pt>
                <c:pt idx="8">
                  <c:v>20.231705938987034</c:v>
                </c:pt>
                <c:pt idx="9">
                  <c:v>19.880580716760164</c:v>
                </c:pt>
                <c:pt idx="10">
                  <c:v>20.561835577620286</c:v>
                </c:pt>
                <c:pt idx="11">
                  <c:v>22.786901286101624</c:v>
                </c:pt>
                <c:pt idx="12">
                  <c:v>21.869767144737807</c:v>
                </c:pt>
                <c:pt idx="13">
                  <c:v>21.238024227680626</c:v>
                </c:pt>
                <c:pt idx="14">
                  <c:v>21.125684691043375</c:v>
                </c:pt>
                <c:pt idx="15">
                  <c:v>21.99604351393009</c:v>
                </c:pt>
                <c:pt idx="16">
                  <c:v>24.62540166746146</c:v>
                </c:pt>
                <c:pt idx="17">
                  <c:v>25.315844185990272</c:v>
                </c:pt>
                <c:pt idx="18">
                  <c:v>24.894444939102186</c:v>
                </c:pt>
                <c:pt idx="19">
                  <c:v>23.953102004110065</c:v>
                </c:pt>
                <c:pt idx="20">
                  <c:v>21.572250801664381</c:v>
                </c:pt>
                <c:pt idx="21">
                  <c:v>23.12469930258942</c:v>
                </c:pt>
                <c:pt idx="22">
                  <c:v>19.98045874498132</c:v>
                </c:pt>
                <c:pt idx="23">
                  <c:v>19.514101192919497</c:v>
                </c:pt>
                <c:pt idx="24">
                  <c:v>21.63142593043392</c:v>
                </c:pt>
                <c:pt idx="25">
                  <c:v>22.831635133368195</c:v>
                </c:pt>
                <c:pt idx="26">
                  <c:v>22.99831455720971</c:v>
                </c:pt>
                <c:pt idx="27">
                  <c:v>23.0353072370973</c:v>
                </c:pt>
                <c:pt idx="28">
                  <c:v>21.672143225452828</c:v>
                </c:pt>
                <c:pt idx="29">
                  <c:v>20.858117293272471</c:v>
                </c:pt>
                <c:pt idx="30">
                  <c:v>20.653933120633042</c:v>
                </c:pt>
                <c:pt idx="31">
                  <c:v>20.321625003431336</c:v>
                </c:pt>
                <c:pt idx="32">
                  <c:v>20.237571742906084</c:v>
                </c:pt>
                <c:pt idx="33">
                  <c:v>19.072954881885153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93-4BE6-A47C-38BD5A7C9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2038936"/>
        <c:axId val="1142935720"/>
      </c:lineChart>
      <c:catAx>
        <c:axId val="1082038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935720"/>
        <c:crosses val="autoZero"/>
        <c:auto val="1"/>
        <c:lblAlgn val="ctr"/>
        <c:lblOffset val="100"/>
        <c:noMultiLvlLbl val="0"/>
      </c:catAx>
      <c:valAx>
        <c:axId val="114293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03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Úrgangur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Data'!$D$110</c:f>
              <c:strCache>
                <c:ptCount val="1"/>
                <c:pt idx="0">
                  <c:v>Urðun úrgangs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Data'!$H$108:$AV$108</c15:sqref>
                  </c15:fullRef>
                </c:ext>
              </c:extLst>
              <c:f>'Talnagögn | Numerical Data'!$H$108:$AO$108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Data'!$H$110:$AV$110</c15:sqref>
                  </c15:fullRef>
                </c:ext>
              </c:extLst>
              <c:f>'Talnagögn | Numerical Data'!$H$110:$AO$110</c:f>
              <c:numCache>
                <c:formatCode>0</c:formatCode>
                <c:ptCount val="34"/>
                <c:pt idx="0">
                  <c:v>172.53606160573185</c:v>
                </c:pt>
                <c:pt idx="1">
                  <c:v>177.17689459972712</c:v>
                </c:pt>
                <c:pt idx="2">
                  <c:v>191.3340701827706</c:v>
                </c:pt>
                <c:pt idx="3">
                  <c:v>203.1029013543118</c:v>
                </c:pt>
                <c:pt idx="4">
                  <c:v>213.84008956675834</c:v>
                </c:pt>
                <c:pt idx="5">
                  <c:v>224.78911059949189</c:v>
                </c:pt>
                <c:pt idx="6">
                  <c:v>231.71990901291827</c:v>
                </c:pt>
                <c:pt idx="7">
                  <c:v>238.37014750314779</c:v>
                </c:pt>
                <c:pt idx="8">
                  <c:v>246.67169624115184</c:v>
                </c:pt>
                <c:pt idx="9">
                  <c:v>255.63545202624636</c:v>
                </c:pt>
                <c:pt idx="10">
                  <c:v>263.47299072845624</c:v>
                </c:pt>
                <c:pt idx="11">
                  <c:v>273.57951002849359</c:v>
                </c:pt>
                <c:pt idx="12">
                  <c:v>277.42981142363999</c:v>
                </c:pt>
                <c:pt idx="13">
                  <c:v>280.7237355032218</c:v>
                </c:pt>
                <c:pt idx="14">
                  <c:v>289.36358341001977</c:v>
                </c:pt>
                <c:pt idx="15">
                  <c:v>283.88073703295896</c:v>
                </c:pt>
                <c:pt idx="16">
                  <c:v>308.73464539352659</c:v>
                </c:pt>
                <c:pt idx="17">
                  <c:v>308.02966803621149</c:v>
                </c:pt>
                <c:pt idx="18">
                  <c:v>293.01549216116052</c:v>
                </c:pt>
                <c:pt idx="19">
                  <c:v>283.75050344880202</c:v>
                </c:pt>
                <c:pt idx="20">
                  <c:v>280.45500605778898</c:v>
                </c:pt>
                <c:pt idx="21">
                  <c:v>259.9436503224897</c:v>
                </c:pt>
                <c:pt idx="22">
                  <c:v>237.97107935754372</c:v>
                </c:pt>
                <c:pt idx="23">
                  <c:v>238.18718205726799</c:v>
                </c:pt>
                <c:pt idx="24">
                  <c:v>236.75247745728154</c:v>
                </c:pt>
                <c:pt idx="25">
                  <c:v>233.69345769894986</c:v>
                </c:pt>
                <c:pt idx="26">
                  <c:v>230.92311140512251</c:v>
                </c:pt>
                <c:pt idx="27">
                  <c:v>226.76234473413896</c:v>
                </c:pt>
                <c:pt idx="28">
                  <c:v>226.65217521019284</c:v>
                </c:pt>
                <c:pt idx="29">
                  <c:v>201.10888758887586</c:v>
                </c:pt>
                <c:pt idx="30">
                  <c:v>228.9549570903697</c:v>
                </c:pt>
                <c:pt idx="31">
                  <c:v>224.88063959888589</c:v>
                </c:pt>
                <c:pt idx="32">
                  <c:v>214.62862421569852</c:v>
                </c:pt>
                <c:pt idx="33">
                  <c:v>201.15949409299373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5B-4CBE-846E-98835C2A8032}"/>
            </c:ext>
          </c:extLst>
        </c:ser>
        <c:ser>
          <c:idx val="3"/>
          <c:order val="1"/>
          <c:tx>
            <c:strRef>
              <c:f>'Talnagögn | Numerical Data'!$D$113</c:f>
              <c:strCache>
                <c:ptCount val="1"/>
                <c:pt idx="0">
                  <c:v>Meðhöndlun skólps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Data'!$H$108:$AV$108</c15:sqref>
                  </c15:fullRef>
                </c:ext>
              </c:extLst>
              <c:f>'Talnagögn | Numerical Data'!$H$108:$AO$108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Data'!$H$113:$AV$113</c15:sqref>
                  </c15:fullRef>
                </c:ext>
              </c:extLst>
              <c:f>'Talnagögn | Numerical Data'!$H$113:$AO$113</c:f>
              <c:numCache>
                <c:formatCode>0</c:formatCode>
                <c:ptCount val="34"/>
                <c:pt idx="0">
                  <c:v>20.729319319725228</c:v>
                </c:pt>
                <c:pt idx="1">
                  <c:v>20.756704336816501</c:v>
                </c:pt>
                <c:pt idx="2">
                  <c:v>20.363270861086303</c:v>
                </c:pt>
                <c:pt idx="3">
                  <c:v>21.660097523645547</c:v>
                </c:pt>
                <c:pt idx="4">
                  <c:v>20.526149404974916</c:v>
                </c:pt>
                <c:pt idx="5">
                  <c:v>21.103912777800161</c:v>
                </c:pt>
                <c:pt idx="6">
                  <c:v>24.727457341309677</c:v>
                </c:pt>
                <c:pt idx="7">
                  <c:v>25.853901561037276</c:v>
                </c:pt>
                <c:pt idx="8">
                  <c:v>21.808072652126455</c:v>
                </c:pt>
                <c:pt idx="9">
                  <c:v>22.09977596543056</c:v>
                </c:pt>
                <c:pt idx="10">
                  <c:v>24.036635978860364</c:v>
                </c:pt>
                <c:pt idx="11">
                  <c:v>23.904212319621941</c:v>
                </c:pt>
                <c:pt idx="12">
                  <c:v>25.322879054106206</c:v>
                </c:pt>
                <c:pt idx="13">
                  <c:v>24.064849212334956</c:v>
                </c:pt>
                <c:pt idx="14">
                  <c:v>22.606861432731527</c:v>
                </c:pt>
                <c:pt idx="15">
                  <c:v>22.012665094946588</c:v>
                </c:pt>
                <c:pt idx="16">
                  <c:v>19.643820053238187</c:v>
                </c:pt>
                <c:pt idx="17">
                  <c:v>20.586809912378513</c:v>
                </c:pt>
                <c:pt idx="18">
                  <c:v>19.73002874603792</c:v>
                </c:pt>
                <c:pt idx="19">
                  <c:v>18.881743109281025</c:v>
                </c:pt>
                <c:pt idx="20">
                  <c:v>18.434064521967848</c:v>
                </c:pt>
                <c:pt idx="21">
                  <c:v>19.00842493328043</c:v>
                </c:pt>
                <c:pt idx="22">
                  <c:v>21.362041979488502</c:v>
                </c:pt>
                <c:pt idx="23">
                  <c:v>20.869141288399451</c:v>
                </c:pt>
                <c:pt idx="24">
                  <c:v>18.828842096890703</c:v>
                </c:pt>
                <c:pt idx="25">
                  <c:v>20.934175804304665</c:v>
                </c:pt>
                <c:pt idx="26">
                  <c:v>19.048941320943733</c:v>
                </c:pt>
                <c:pt idx="27">
                  <c:v>20.216853905151687</c:v>
                </c:pt>
                <c:pt idx="28">
                  <c:v>21.247804131892615</c:v>
                </c:pt>
                <c:pt idx="29">
                  <c:v>19.607096527075733</c:v>
                </c:pt>
                <c:pt idx="30">
                  <c:v>19.024588224157085</c:v>
                </c:pt>
                <c:pt idx="31">
                  <c:v>20.380191645919147</c:v>
                </c:pt>
                <c:pt idx="32">
                  <c:v>22.931165158828264</c:v>
                </c:pt>
                <c:pt idx="33">
                  <c:v>23.07676109852801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5B-4CBE-846E-98835C2A8032}"/>
            </c:ext>
          </c:extLst>
        </c:ser>
        <c:ser>
          <c:idx val="2"/>
          <c:order val="2"/>
          <c:tx>
            <c:strRef>
              <c:f>'Talnagögn | Numerical Data'!$D$112</c:f>
              <c:strCache>
                <c:ptCount val="1"/>
                <c:pt idx="0">
                  <c:v>Brennsla og opinn bruni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Data'!$H$108:$AV$108</c15:sqref>
                  </c15:fullRef>
                </c:ext>
              </c:extLst>
              <c:f>'Talnagögn | Numerical Data'!$H$108:$AO$108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Data'!$H$112:$AV$112</c15:sqref>
                  </c15:fullRef>
                </c:ext>
              </c:extLst>
              <c:f>'Talnagögn | Numerical Data'!$H$112:$AO$112</c:f>
              <c:numCache>
                <c:formatCode>0</c:formatCode>
                <c:ptCount val="34"/>
                <c:pt idx="0">
                  <c:v>15.600052964345515</c:v>
                </c:pt>
                <c:pt idx="1">
                  <c:v>15.482561392970339</c:v>
                </c:pt>
                <c:pt idx="2">
                  <c:v>15.090417015446921</c:v>
                </c:pt>
                <c:pt idx="3">
                  <c:v>12.969726427709464</c:v>
                </c:pt>
                <c:pt idx="4">
                  <c:v>11.998726195395655</c:v>
                </c:pt>
                <c:pt idx="5">
                  <c:v>10.652491415063672</c:v>
                </c:pt>
                <c:pt idx="6">
                  <c:v>9.5904339991834107</c:v>
                </c:pt>
                <c:pt idx="7" formatCode="0.0">
                  <c:v>9.2159920304327336</c:v>
                </c:pt>
                <c:pt idx="8" formatCode="0.0">
                  <c:v>7.8716958547851945</c:v>
                </c:pt>
                <c:pt idx="9" formatCode="0.0">
                  <c:v>6.5162739195936084</c:v>
                </c:pt>
                <c:pt idx="10" formatCode="0.0">
                  <c:v>6.260771279389818</c:v>
                </c:pt>
                <c:pt idx="11" formatCode="0.0">
                  <c:v>5.7366936821994381</c:v>
                </c:pt>
                <c:pt idx="12" formatCode="0.0">
                  <c:v>5.3423629461557942</c:v>
                </c:pt>
                <c:pt idx="13" formatCode="0.0">
                  <c:v>4.6138064720172016</c:v>
                </c:pt>
                <c:pt idx="14" formatCode="0.0">
                  <c:v>6.9203627534090515</c:v>
                </c:pt>
                <c:pt idx="15" formatCode="0.0">
                  <c:v>5.5573345470239897</c:v>
                </c:pt>
                <c:pt idx="16" formatCode="0.0">
                  <c:v>5.7497759114371663</c:v>
                </c:pt>
                <c:pt idx="17" formatCode="0.0">
                  <c:v>8.7305811954460175</c:v>
                </c:pt>
                <c:pt idx="18" formatCode="0.0">
                  <c:v>7.018919753655064</c:v>
                </c:pt>
                <c:pt idx="19" formatCode="0.0">
                  <c:v>6.9010512572312743</c:v>
                </c:pt>
                <c:pt idx="20" formatCode="0.0">
                  <c:v>6.6899681626095795</c:v>
                </c:pt>
                <c:pt idx="21" formatCode="0.0">
                  <c:v>7.3850005751473908</c:v>
                </c:pt>
                <c:pt idx="22" formatCode="0.0">
                  <c:v>7.1131856831429161</c:v>
                </c:pt>
                <c:pt idx="23" formatCode="0.0">
                  <c:v>6.0870657461533337</c:v>
                </c:pt>
                <c:pt idx="24" formatCode="0.0">
                  <c:v>8.2851327045513337</c:v>
                </c:pt>
                <c:pt idx="25" formatCode="0.0">
                  <c:v>7.6186190672399992</c:v>
                </c:pt>
                <c:pt idx="26" formatCode="0.0">
                  <c:v>8.1974943031173328</c:v>
                </c:pt>
                <c:pt idx="27" formatCode="0.0">
                  <c:v>8.6037772833349315</c:v>
                </c:pt>
                <c:pt idx="28" formatCode="0.0">
                  <c:v>5.8784597129789287</c:v>
                </c:pt>
                <c:pt idx="29">
                  <c:v>8.8041673251140882</c:v>
                </c:pt>
                <c:pt idx="30" formatCode="0.0">
                  <c:v>6.774474903877203</c:v>
                </c:pt>
                <c:pt idx="31" formatCode="0.0">
                  <c:v>6.8975394851001743</c:v>
                </c:pt>
                <c:pt idx="32">
                  <c:v>7.1490361221504806</c:v>
                </c:pt>
                <c:pt idx="33" formatCode="0.0">
                  <c:v>6.8078014722938942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5B-4CBE-846E-98835C2A8032}"/>
            </c:ext>
          </c:extLst>
        </c:ser>
        <c:ser>
          <c:idx val="1"/>
          <c:order val="3"/>
          <c:tx>
            <c:strRef>
              <c:f>'Talnagögn | Numerical Data'!$D$111</c:f>
              <c:strCache>
                <c:ptCount val="1"/>
                <c:pt idx="0">
                  <c:v>Jarðgerð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Data'!$H$108:$AV$108</c15:sqref>
                  </c15:fullRef>
                </c:ext>
              </c:extLst>
              <c:f>'Talnagögn | Numerical Data'!$H$108:$AO$108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Data'!$H$111:$AV$111</c15:sqref>
                  </c15:fullRef>
                </c:ext>
              </c:extLst>
              <c:f>'Talnagögn | Numerical Data'!$H$111:$AO$111</c:f>
              <c:numCache>
                <c:formatCode>0.0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0.35119999999999996</c:v>
                </c:pt>
                <c:pt idx="6">
                  <c:v>0.35119999999999996</c:v>
                </c:pt>
                <c:pt idx="7">
                  <c:v>0.35119999999999996</c:v>
                </c:pt>
                <c:pt idx="8">
                  <c:v>0.35119999999999996</c:v>
                </c:pt>
                <c:pt idx="9">
                  <c:v>0.35119999999999996</c:v>
                </c:pt>
                <c:pt idx="10">
                  <c:v>0.35119999999999996</c:v>
                </c:pt>
                <c:pt idx="11">
                  <c:v>0.35119999999999996</c:v>
                </c:pt>
                <c:pt idx="12">
                  <c:v>0.35119999999999996</c:v>
                </c:pt>
                <c:pt idx="13">
                  <c:v>0.52679999999999993</c:v>
                </c:pt>
                <c:pt idx="14">
                  <c:v>0.52679999999999993</c:v>
                </c:pt>
                <c:pt idx="15">
                  <c:v>0.878</c:v>
                </c:pt>
                <c:pt idx="16">
                  <c:v>1.4047999999999998</c:v>
                </c:pt>
                <c:pt idx="17">
                  <c:v>1.756</c:v>
                </c:pt>
                <c:pt idx="18">
                  <c:v>1.8625891999999999</c:v>
                </c:pt>
                <c:pt idx="19">
                  <c:v>2.2367794543999997</c:v>
                </c:pt>
                <c:pt idx="20">
                  <c:v>2.6769409079200002</c:v>
                </c:pt>
                <c:pt idx="21">
                  <c:v>2.5077241083999997</c:v>
                </c:pt>
                <c:pt idx="22">
                  <c:v>1.9630763</c:v>
                </c:pt>
                <c:pt idx="23">
                  <c:v>2.6282052</c:v>
                </c:pt>
                <c:pt idx="24">
                  <c:v>3.5365840000000004</c:v>
                </c:pt>
                <c:pt idx="25">
                  <c:v>3.7405258400000001</c:v>
                </c:pt>
                <c:pt idx="26">
                  <c:v>4.005311324</c:v>
                </c:pt>
                <c:pt idx="27">
                  <c:v>3.8114029168000005</c:v>
                </c:pt>
                <c:pt idx="28">
                  <c:v>4.2153498204000002</c:v>
                </c:pt>
                <c:pt idx="29">
                  <c:v>4.1906804963599997</c:v>
                </c:pt>
                <c:pt idx="30">
                  <c:v>5.6019828615157898</c:v>
                </c:pt>
                <c:pt idx="31">
                  <c:v>5.5284207998105259</c:v>
                </c:pt>
                <c:pt idx="32">
                  <c:v>2.6795484302947372</c:v>
                </c:pt>
                <c:pt idx="33">
                  <c:v>3.0298550013473684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5B-4CBE-846E-98835C2A8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7402936"/>
        <c:axId val="1227403296"/>
      </c:lineChart>
      <c:catAx>
        <c:axId val="1227402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3296"/>
        <c:crosses val="autoZero"/>
        <c:auto val="1"/>
        <c:lblAlgn val="ctr"/>
        <c:lblOffset val="100"/>
        <c:noMultiLvlLbl val="0"/>
      </c:catAx>
      <c:valAx>
        <c:axId val="122740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Iceland's</a:t>
            </a:r>
          </a:p>
          <a:p>
            <a:pPr>
              <a:defRPr sz="1600"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Emissions</a:t>
            </a:r>
          </a:p>
          <a:p>
            <a:pPr>
              <a:defRPr sz="1600"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in 2023</a:t>
            </a:r>
          </a:p>
        </c:rich>
      </c:tx>
      <c:layout>
        <c:manualLayout>
          <c:xMode val="edge"/>
          <c:yMode val="edge"/>
          <c:x val="0.43943387110814836"/>
          <c:y val="0.4292129629629629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555989583333333"/>
          <c:y val="6.5439814814814812E-2"/>
          <c:w val="0.49218750000000006"/>
          <c:h val="0.87500000000000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AAC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CA-44D7-B1F9-1900D507041E}"/>
              </c:ext>
            </c:extLst>
          </c:dPt>
          <c:dPt>
            <c:idx val="1"/>
            <c:bubble3D val="0"/>
            <c:spPr>
              <a:solidFill>
                <a:srgbClr val="FFD44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3CA-44D7-B1F9-1900D507041E}"/>
              </c:ext>
            </c:extLst>
          </c:dPt>
          <c:dPt>
            <c:idx val="2"/>
            <c:bubble3D val="0"/>
            <c:spPr>
              <a:solidFill>
                <a:srgbClr val="8550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CA-44D7-B1F9-1900D507041E}"/>
              </c:ext>
            </c:extLst>
          </c:dPt>
          <c:dPt>
            <c:idx val="3"/>
            <c:bubble3D val="0"/>
            <c:spPr>
              <a:solidFill>
                <a:srgbClr val="68A2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CA-44D7-B1F9-1900D507041E}"/>
              </c:ext>
            </c:extLst>
          </c:dPt>
          <c:dPt>
            <c:idx val="4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3CA-44D7-B1F9-1900D507041E}"/>
              </c:ext>
            </c:extLst>
          </c:dPt>
          <c:dLbls>
            <c:dLbl>
              <c:idx val="0"/>
              <c:layout>
                <c:manualLayout>
                  <c:x val="0.16371093749999999"/>
                  <c:y val="-5.585648148148147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55C2ECA9-6AF3-4181-89DC-97521B56BB5C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00C81BE9-A681-4809-B2BB-7A7D3B413D8B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CO2-eq.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CB8B2EA6-4388-421D-B579-951DA506CC31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3CA-44D7-B1F9-1900D507041E}"/>
                </c:ext>
              </c:extLst>
            </c:dLbl>
            <c:dLbl>
              <c:idx val="1"/>
              <c:layout>
                <c:manualLayout>
                  <c:x val="0.2224154296875"/>
                  <c:y val="3.52776620370369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r>
                      <a:rPr lang="en-US" sz="1200" b="1"/>
                      <a:t>IPPU</a:t>
                    </a:r>
                    <a:endParaRPr lang="en-US" sz="12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6E183816-E343-471C-9B4B-11B761513B37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CO2-eq.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D7635120-23FD-44BD-A052-41B210AF4675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463580729166664"/>
                      <c:h val="0.2156208333333333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3CA-44D7-B1F9-1900D507041E}"/>
                </c:ext>
              </c:extLst>
            </c:dLbl>
            <c:dLbl>
              <c:idx val="2"/>
              <c:layout>
                <c:manualLayout>
                  <c:x val="0.13229166666666667"/>
                  <c:y val="0.1264120370370371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BB28D24C-0C2C-42BC-9C12-8967738D4E7B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F0665B2B-5B87-457F-B7DC-79D2CEAC9716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CO2-eq.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12E00BAF-AB3A-4F16-8E68-4E7F192C1EFC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3CA-44D7-B1F9-1900D507041E}"/>
                </c:ext>
              </c:extLst>
            </c:dLbl>
            <c:dLbl>
              <c:idx val="3"/>
              <c:layout>
                <c:manualLayout>
                  <c:x val="-0.21164049479166666"/>
                  <c:y val="-1.46990740740741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r>
                      <a:rPr lang="en-US" sz="1200" b="1"/>
                      <a:t>LULUCF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r>
                      <a:rPr lang="en-US" sz="1100" b="0"/>
                      <a:t>7757 kt CO2-eq.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r>
                      <a:rPr lang="en-US" sz="1100" b="0"/>
                      <a:t>62%</a:t>
                    </a:r>
                    <a:endParaRPr lang="en-US" sz="1000" b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631341145833333"/>
                      <c:h val="0.27441712962962961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7-D3CA-44D7-B1F9-1900D507041E}"/>
                </c:ext>
              </c:extLst>
            </c:dLbl>
            <c:dLbl>
              <c:idx val="4"/>
              <c:layout>
                <c:manualLayout>
                  <c:x val="0.12567708333333333"/>
                  <c:y val="-0.1705092592592592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8E94099D-C272-407C-8336-F392F72B0695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476BCD87-4C02-478F-BF92-2ED595320CE2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CO2-eq.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911C2C22-191A-4FFF-A526-EC7627EA7786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D3CA-44D7-B1F9-1900D50704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'Losun | Emissions'!$AF$7:$AF$11</c:f>
              <c:strCache>
                <c:ptCount val="5"/>
                <c:pt idx="0">
                  <c:v>Energy</c:v>
                </c:pt>
                <c:pt idx="1">
                  <c:v>Industrial Processes and Product Use (IPPU)</c:v>
                </c:pt>
                <c:pt idx="2">
                  <c:v>Agriculture</c:v>
                </c:pt>
                <c:pt idx="3">
                  <c:v>Land use, Land-Use Change and Forestry (LULUCF)</c:v>
                </c:pt>
                <c:pt idx="4">
                  <c:v>Waste</c:v>
                </c:pt>
              </c:strCache>
            </c:strRef>
          </c:cat>
          <c:val>
            <c:numRef>
              <c:f>'Losun | Emissions'!$AG$7:$AG$11</c:f>
              <c:numCache>
                <c:formatCode>0</c:formatCode>
                <c:ptCount val="5"/>
                <c:pt idx="0">
                  <c:v>1774.9015916660624</c:v>
                </c:pt>
                <c:pt idx="1">
                  <c:v>1947.2803726039249</c:v>
                </c:pt>
                <c:pt idx="2">
                  <c:v>565.23858042692223</c:v>
                </c:pt>
                <c:pt idx="3">
                  <c:v>7742.5872946031541</c:v>
                </c:pt>
                <c:pt idx="4">
                  <c:v>234.073911665163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3CA-44D7-B1F9-1900D50704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9"/>
        <c:holeSize val="50"/>
        <c:extLst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0" i="0" u="none" strike="noStrike" kern="1200" spc="0" baseline="0">
                <a:solidFill>
                  <a:srgbClr val="323232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Iceland's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>
                <a:solidFill>
                  <a:srgbClr val="323232">
                    <a:lumMod val="65000"/>
                    <a:lumOff val="35000"/>
                  </a:srgbClr>
                </a:solidFill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Emissions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>
                <a:solidFill>
                  <a:srgbClr val="323232">
                    <a:lumMod val="65000"/>
                    <a:lumOff val="35000"/>
                  </a:srgbClr>
                </a:solidFill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in 2023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>
                <a:solidFill>
                  <a:srgbClr val="323232">
                    <a:lumMod val="65000"/>
                    <a:lumOff val="35000"/>
                  </a:srgbClr>
                </a:solidFill>
              </a:defRPr>
            </a:pPr>
            <a:r>
              <a:rPr lang="is-IS" sz="1200" b="0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excl. LULUCF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>
                <a:solidFill>
                  <a:srgbClr val="323232">
                    <a:lumMod val="65000"/>
                    <a:lumOff val="35000"/>
                  </a:srgbClr>
                </a:solidFill>
              </a:defRPr>
            </a:pPr>
            <a:endParaRPr lang="is-IS" sz="1600" b="1" i="0" u="none" strike="noStrike" kern="1200" spc="0" baseline="0">
              <a:solidFill>
                <a:sysClr val="windowText" lastClr="000000"/>
              </a:solidFill>
              <a:latin typeface="Avenir Next LT Pro" panose="020B0504020202020204" pitchFamily="34" charset="0"/>
            </a:endParaRPr>
          </a:p>
        </c:rich>
      </c:tx>
      <c:layout>
        <c:manualLayout>
          <c:xMode val="edge"/>
          <c:yMode val="edge"/>
          <c:x val="0.4325998138338461"/>
          <c:y val="0.3762686058328770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kern="1200" spc="0" baseline="0">
              <a:solidFill>
                <a:srgbClr val="323232">
                  <a:lumMod val="65000"/>
                  <a:lumOff val="35000"/>
                </a:srgb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555989583333333"/>
          <c:y val="6.5439814814814812E-2"/>
          <c:w val="0.49218750000000006"/>
          <c:h val="0.87500000000000011"/>
        </c:manualLayout>
      </c:layout>
      <c:doughnut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rgbClr val="008AAC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7A-48E1-8471-764487CE9BD6}"/>
              </c:ext>
            </c:extLst>
          </c:dPt>
          <c:dPt>
            <c:idx val="1"/>
            <c:bubble3D val="0"/>
            <c:spPr>
              <a:solidFill>
                <a:srgbClr val="FFD44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7A-48E1-8471-764487CE9BD6}"/>
              </c:ext>
            </c:extLst>
          </c:dPt>
          <c:dPt>
            <c:idx val="2"/>
            <c:bubble3D val="0"/>
            <c:spPr>
              <a:solidFill>
                <a:srgbClr val="8550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97A-48E1-8471-764487CE9BD6}"/>
              </c:ext>
            </c:extLst>
          </c:dPt>
          <c:dPt>
            <c:idx val="3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97A-48E1-8471-764487CE9BD6}"/>
              </c:ext>
            </c:extLst>
          </c:dPt>
          <c:dLbls>
            <c:dLbl>
              <c:idx val="0"/>
              <c:layout>
                <c:manualLayout>
                  <c:x val="-0.25145913886619053"/>
                  <c:y val="7.0185500330902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55C2ECA9-6AF3-4181-89DC-97521B56BB5C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00C81BE9-A681-4809-B2BB-7A7D3B413D8B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CO2-eq.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CB8B2EA6-4388-421D-B579-951DA506CC31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97A-48E1-8471-764487CE9BD6}"/>
                </c:ext>
              </c:extLst>
            </c:dLbl>
            <c:dLbl>
              <c:idx val="1"/>
              <c:layout>
                <c:manualLayout>
                  <c:x val="-0.22406894531249999"/>
                  <c:y val="-8.819456018518519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r>
                      <a:rPr lang="en-US" sz="1200" b="1"/>
                      <a:t>IPPU</a:t>
                    </a:r>
                    <a:endParaRPr lang="en-US" sz="12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6E183816-E343-471C-9B4B-11B761513B37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CO2-eq.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D7635120-23FD-44BD-A052-41B210AF4675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463580729166664"/>
                      <c:h val="0.2156208333333333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97A-48E1-8471-764487CE9BD6}"/>
                </c:ext>
              </c:extLst>
            </c:dLbl>
            <c:dLbl>
              <c:idx val="2"/>
              <c:layout>
                <c:manualLayout>
                  <c:x val="0.15378906249999999"/>
                  <c:y val="-0.1087731481481482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BB28D24C-0C2C-42BC-9C12-8967738D4E7B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F0665B2B-5B87-457F-B7DC-79D2CEAC9716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CO2-eq.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1FBE080D-CBDE-4436-BDFB-1B858539432A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97A-48E1-8471-764487CE9BD6}"/>
                </c:ext>
              </c:extLst>
            </c:dLbl>
            <c:dLbl>
              <c:idx val="3"/>
              <c:layout>
                <c:manualLayout>
                  <c:x val="0.15048177083333322"/>
                  <c:y val="5.291666666666666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8E94099D-C272-407C-8336-F392F72B0695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476BCD87-4C02-478F-BF92-2ED595320CE2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CO2-eq.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911C2C22-191A-4FFF-A526-EC7627EA7786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97A-48E1-8471-764487CE9B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'Losun | Emissions'!$AF$7:$AF$11</c15:sqref>
                  </c15:fullRef>
                </c:ext>
              </c:extLst>
              <c:f>('Losun | Emissions'!$AF$7:$AF$9,'Losun | Emissions'!$AF$11)</c:f>
              <c:strCache>
                <c:ptCount val="4"/>
                <c:pt idx="0">
                  <c:v>Energy</c:v>
                </c:pt>
                <c:pt idx="1">
                  <c:v>Industrial Processes and Product Use (IPPU)</c:v>
                </c:pt>
                <c:pt idx="2">
                  <c:v>Agriculture</c:v>
                </c:pt>
                <c:pt idx="3">
                  <c:v>Waste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'Losun | Emissions'!$AG$7:$AG$11</c15:sqref>
                  </c15:fullRef>
                </c:ext>
              </c:extLst>
              <c:f>('Losun | Emissions'!$AG$7:$AG$9,'Losun | Emissions'!$AG$11)</c:f>
              <c:numCache>
                <c:formatCode>0</c:formatCode>
                <c:ptCount val="4"/>
                <c:pt idx="0">
                  <c:v>1774.9015916660624</c:v>
                </c:pt>
                <c:pt idx="1">
                  <c:v>1947.2803726039249</c:v>
                </c:pt>
                <c:pt idx="2">
                  <c:v>565.23858042692223</c:v>
                </c:pt>
                <c:pt idx="3">
                  <c:v>234.073911665163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'Losun | Emissions'!$AG$10</c15:sqref>
                  <c15:spPr xmlns:c15="http://schemas.microsoft.com/office/drawing/2012/chart">
                    <a:solidFill>
                      <a:srgbClr val="68A2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2"/>
                    <c:layout>
                      <c:manualLayout>
                        <c:x val="-0.21164049479166666"/>
                        <c:y val="-4.4097222222222288E-2"/>
                      </c:manualLayout>
                    </c:layout>
                    <c:tx>
                      <c:rich>
                        <a:bodyPr/>
                        <a:lstStyle/>
                        <a:p>
                          <a:fld id="{7B8F2B14-7E78-4196-814C-43A3A94C3A15}" type="CATEGORYNAME">
                            <a:rPr lang="en-US" sz="1200" b="1"/>
                            <a:pPr/>
                            <a:t>[CATEGORY NAME]</a:t>
                          </a:fld>
                          <a:endParaRPr lang="en-US" sz="1200" b="1" baseline="0"/>
                        </a:p>
                        <a:p>
                          <a:fld id="{603BBBA3-8020-4E39-81C2-46BD47D814C0}" type="VALUE">
                            <a:rPr lang="en-US"/>
                            <a:pPr/>
                            <a:t>[VALUE]</a:t>
                          </a:fld>
                          <a:endParaRPr lang="en-US" baseline="0"/>
                        </a:p>
                        <a:p>
                          <a:fld id="{2F48C9B2-460D-4B9A-9BBD-B269C643B993}" type="PERCENTAGE">
                            <a:rPr lang="en-US"/>
                            <a:pPr/>
                            <a:t>[PERCENTAGE]</a:t>
                          </a:fld>
                          <a:endParaRPr lang="en-US"/>
                        </a:p>
                      </c:rich>
                    </c:tx>
                    <c:showLegendKey val="0"/>
                    <c:showVal val="1"/>
                    <c:showCatName val="1"/>
                    <c:showSerName val="0"/>
                    <c:showPercent val="1"/>
                    <c:showBubbleSize val="0"/>
                    <c:separator>
</c:separator>
                    <c:extLst>
                      <c:ext uri="{CE6537A1-D6FC-4f65-9D91-7224C49458BB}">
                        <c15:layout>
                          <c:manualLayout>
                            <c:w val="0.21631341145833333"/>
                            <c:h val="0.21562083333333332"/>
                          </c:manualLayout>
                        </c15:layout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9-CF4D-4469-8F48-8F74C94C7059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297A-48E1-8471-764487CE9B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20"/>
        <c:holeSize val="50"/>
        <c:extLst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Greenhouse Gas Emissions in Iceland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v>LULUCF</c:v>
          </c:tx>
          <c:spPr>
            <a:ln w="28575" cap="rnd">
              <a:solidFill>
                <a:srgbClr val="68A2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Data'!$H$7:$AV$7</c15:sqref>
                  </c15:fullRef>
                </c:ext>
              </c:extLst>
              <c:f>'Talnagögn | Numerical Data'!$H$7:$AO$7</c:f>
              <c:numCache>
                <c:formatCode>0</c:formatCode>
                <c:ptCount val="34"/>
                <c:pt idx="0">
                  <c:v>7731.9775982412284</c:v>
                </c:pt>
                <c:pt idx="1">
                  <c:v>7739.3979566312819</c:v>
                </c:pt>
                <c:pt idx="2">
                  <c:v>7729.4182641289335</c:v>
                </c:pt>
                <c:pt idx="3">
                  <c:v>7738.6932752009525</c:v>
                </c:pt>
                <c:pt idx="4">
                  <c:v>7728.8987322618559</c:v>
                </c:pt>
                <c:pt idx="5">
                  <c:v>7714.9756582611935</c:v>
                </c:pt>
                <c:pt idx="6">
                  <c:v>7708.2142896919695</c:v>
                </c:pt>
                <c:pt idx="7">
                  <c:v>7703.5136527923596</c:v>
                </c:pt>
                <c:pt idx="8">
                  <c:v>7704.9653601001082</c:v>
                </c:pt>
                <c:pt idx="9">
                  <c:v>7711.6256002131795</c:v>
                </c:pt>
                <c:pt idx="10">
                  <c:v>7722.898227187</c:v>
                </c:pt>
                <c:pt idx="11">
                  <c:v>7732.7471676663808</c:v>
                </c:pt>
                <c:pt idx="12">
                  <c:v>7750.4559025906046</c:v>
                </c:pt>
                <c:pt idx="13">
                  <c:v>7746.7773778637229</c:v>
                </c:pt>
                <c:pt idx="14">
                  <c:v>7746.2011254354247</c:v>
                </c:pt>
                <c:pt idx="15">
                  <c:v>7745.9762440253562</c:v>
                </c:pt>
                <c:pt idx="16">
                  <c:v>7798.5372127211649</c:v>
                </c:pt>
                <c:pt idx="17">
                  <c:v>7700.2747971120243</c:v>
                </c:pt>
                <c:pt idx="18">
                  <c:v>7741.9116195473371</c:v>
                </c:pt>
                <c:pt idx="19">
                  <c:v>7785.7601698198168</c:v>
                </c:pt>
                <c:pt idx="20">
                  <c:v>7767.3487540486158</c:v>
                </c:pt>
                <c:pt idx="21">
                  <c:v>7747.2625234575435</c:v>
                </c:pt>
                <c:pt idx="22">
                  <c:v>7753.2772980530008</c:v>
                </c:pt>
                <c:pt idx="23">
                  <c:v>7753.7915214423783</c:v>
                </c:pt>
                <c:pt idx="24">
                  <c:v>7748.0129203167553</c:v>
                </c:pt>
                <c:pt idx="25">
                  <c:v>7739.2159532055402</c:v>
                </c:pt>
                <c:pt idx="26">
                  <c:v>7720.3272937839329</c:v>
                </c:pt>
                <c:pt idx="27">
                  <c:v>7693.1265864653978</c:v>
                </c:pt>
                <c:pt idx="28">
                  <c:v>7680.251944371128</c:v>
                </c:pt>
                <c:pt idx="29">
                  <c:v>7693.3661036372523</c:v>
                </c:pt>
                <c:pt idx="30">
                  <c:v>7701.6977654804423</c:v>
                </c:pt>
                <c:pt idx="31">
                  <c:v>7699.0368574365402</c:v>
                </c:pt>
                <c:pt idx="32">
                  <c:v>7757.0261112450144</c:v>
                </c:pt>
                <c:pt idx="33">
                  <c:v>7742.5872946031541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04-4A18-B98D-EA3BEC2DE576}"/>
            </c:ext>
          </c:extLst>
        </c:ser>
        <c:ser>
          <c:idx val="1"/>
          <c:order val="1"/>
          <c:tx>
            <c:v>IPPU</c:v>
          </c:tx>
          <c:spPr>
            <a:ln w="28575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902.66588819602021</c:v>
                </c:pt>
                <c:pt idx="1">
                  <c:v>790.99763697807327</c:v>
                </c:pt>
                <c:pt idx="2">
                  <c:v>585.01024698305889</c:v>
                </c:pt>
                <c:pt idx="3">
                  <c:v>551.64741800683987</c:v>
                </c:pt>
                <c:pt idx="4">
                  <c:v>520.89078097432241</c:v>
                </c:pt>
                <c:pt idx="5">
                  <c:v>553.02962617431274</c:v>
                </c:pt>
                <c:pt idx="6">
                  <c:v>530.11571552025634</c:v>
                </c:pt>
                <c:pt idx="7">
                  <c:v>649.009590462495</c:v>
                </c:pt>
                <c:pt idx="8">
                  <c:v>785.19713340041142</c:v>
                </c:pt>
                <c:pt idx="9">
                  <c:v>938.97454273802157</c:v>
                </c:pt>
                <c:pt idx="10">
                  <c:v>991.77443345448012</c:v>
                </c:pt>
                <c:pt idx="11">
                  <c:v>990.97015816331725</c:v>
                </c:pt>
                <c:pt idx="12">
                  <c:v>978.91642795893233</c:v>
                </c:pt>
                <c:pt idx="13">
                  <c:v>966.71313028992813</c:v>
                </c:pt>
                <c:pt idx="14">
                  <c:v>974.75981781729649</c:v>
                </c:pt>
                <c:pt idx="15">
                  <c:v>950.41083257077116</c:v>
                </c:pt>
                <c:pt idx="16">
                  <c:v>1394.3159190491908</c:v>
                </c:pt>
                <c:pt idx="17">
                  <c:v>1538.4390542558308</c:v>
                </c:pt>
                <c:pt idx="18">
                  <c:v>2049.8825914818945</c:v>
                </c:pt>
                <c:pt idx="19">
                  <c:v>1866.1065594254189</c:v>
                </c:pt>
                <c:pt idx="20">
                  <c:v>1895.5155888757595</c:v>
                </c:pt>
                <c:pt idx="21">
                  <c:v>1825.8132510902005</c:v>
                </c:pt>
                <c:pt idx="22">
                  <c:v>1894.0535569435842</c:v>
                </c:pt>
                <c:pt idx="23">
                  <c:v>1942.4043625465251</c:v>
                </c:pt>
                <c:pt idx="24">
                  <c:v>1917.047979125794</c:v>
                </c:pt>
                <c:pt idx="25">
                  <c:v>1965.6547206668474</c:v>
                </c:pt>
                <c:pt idx="26">
                  <c:v>1947.674685223287</c:v>
                </c:pt>
                <c:pt idx="27">
                  <c:v>1994.0047407387945</c:v>
                </c:pt>
                <c:pt idx="28">
                  <c:v>2035.1518159134982</c:v>
                </c:pt>
                <c:pt idx="29">
                  <c:v>2002.534405403386</c:v>
                </c:pt>
                <c:pt idx="30">
                  <c:v>1977.0424557045458</c:v>
                </c:pt>
                <c:pt idx="31">
                  <c:v>2011.8266181502224</c:v>
                </c:pt>
                <c:pt idx="32">
                  <c:v>2016.6950914015836</c:v>
                </c:pt>
                <c:pt idx="33">
                  <c:v>1947.2803726039249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04-4A18-B98D-EA3BEC2DE576}"/>
            </c:ext>
          </c:extLst>
        </c:ser>
        <c:ser>
          <c:idx val="0"/>
          <c:order val="2"/>
          <c:tx>
            <c:strRef>
              <c:f>'Talnagögn | Numerical Data'!$E$4</c:f>
              <c:strCache>
                <c:ptCount val="1"/>
                <c:pt idx="0">
                  <c:v>Energy</c:v>
                </c:pt>
              </c:strCache>
            </c:strRef>
          </c:tx>
          <c:spPr>
            <a:ln w="28575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Data'!$H$4:$AV$4</c15:sqref>
                  </c15:fullRef>
                </c:ext>
              </c:extLst>
              <c:f>'Talnagögn | Numerical Data'!$H$4:$AO$4</c:f>
              <c:numCache>
                <c:formatCode>0</c:formatCode>
                <c:ptCount val="34"/>
                <c:pt idx="0">
                  <c:v>1840.5352981584831</c:v>
                </c:pt>
                <c:pt idx="1">
                  <c:v>1755.335107062218</c:v>
                </c:pt>
                <c:pt idx="2">
                  <c:v>1899.1461330552074</c:v>
                </c:pt>
                <c:pt idx="3">
                  <c:v>2003.8408730383535</c:v>
                </c:pt>
                <c:pt idx="4">
                  <c:v>1952.744708175202</c:v>
                </c:pt>
                <c:pt idx="5">
                  <c:v>2057.5282135832067</c:v>
                </c:pt>
                <c:pt idx="6">
                  <c:v>2113.0130601249293</c:v>
                </c:pt>
                <c:pt idx="7">
                  <c:v>2152.8562275053505</c:v>
                </c:pt>
                <c:pt idx="8">
                  <c:v>2146.4959611070444</c:v>
                </c:pt>
                <c:pt idx="9">
                  <c:v>2202.9770710792409</c:v>
                </c:pt>
                <c:pt idx="10">
                  <c:v>2185.1738631188432</c:v>
                </c:pt>
                <c:pt idx="11">
                  <c:v>2073.8383908938731</c:v>
                </c:pt>
                <c:pt idx="12">
                  <c:v>2183.7512394044129</c:v>
                </c:pt>
                <c:pt idx="13">
                  <c:v>2172.6708478951882</c:v>
                </c:pt>
                <c:pt idx="14">
                  <c:v>2271.5543018225458</c:v>
                </c:pt>
                <c:pt idx="15">
                  <c:v>2158.4769508621771</c:v>
                </c:pt>
                <c:pt idx="16">
                  <c:v>2221.7192827814906</c:v>
                </c:pt>
                <c:pt idx="17">
                  <c:v>2363.0129029066388</c:v>
                </c:pt>
                <c:pt idx="18">
                  <c:v>2234.9053504878557</c:v>
                </c:pt>
                <c:pt idx="19">
                  <c:v>2137.0310897585518</c:v>
                </c:pt>
                <c:pt idx="20">
                  <c:v>2026.7184730555452</c:v>
                </c:pt>
                <c:pt idx="21">
                  <c:v>1905.0767845729604</c:v>
                </c:pt>
                <c:pt idx="22">
                  <c:v>1855.854482356875</c:v>
                </c:pt>
                <c:pt idx="23">
                  <c:v>1820.4929560846699</c:v>
                </c:pt>
                <c:pt idx="24">
                  <c:v>1808.8856949769465</c:v>
                </c:pt>
                <c:pt idx="25">
                  <c:v>1853.7176562007421</c:v>
                </c:pt>
                <c:pt idx="26">
                  <c:v>1828.9710404629925</c:v>
                </c:pt>
                <c:pt idx="27">
                  <c:v>1870.203916689348</c:v>
                </c:pt>
                <c:pt idx="28">
                  <c:v>1911.109895017132</c:v>
                </c:pt>
                <c:pt idx="29">
                  <c:v>1853.9121018347896</c:v>
                </c:pt>
                <c:pt idx="30">
                  <c:v>1664.5723448582103</c:v>
                </c:pt>
                <c:pt idx="31">
                  <c:v>1750.6619302753138</c:v>
                </c:pt>
                <c:pt idx="32">
                  <c:v>1807.80037206774</c:v>
                </c:pt>
                <c:pt idx="33">
                  <c:v>1774.9015916660624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04-4A18-B98D-EA3BEC2DE576}"/>
            </c:ext>
          </c:extLst>
        </c:ser>
        <c:ser>
          <c:idx val="2"/>
          <c:order val="3"/>
          <c:tx>
            <c:strRef>
              <c:f>'Talnagögn | Numerical Data'!$E$6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675.94908768375478</c:v>
                </c:pt>
                <c:pt idx="1">
                  <c:v>659.55364023002051</c:v>
                </c:pt>
                <c:pt idx="2">
                  <c:v>642.83482134737051</c:v>
                </c:pt>
                <c:pt idx="3">
                  <c:v>643.95967499155302</c:v>
                </c:pt>
                <c:pt idx="4">
                  <c:v>648.85440928937294</c:v>
                </c:pt>
                <c:pt idx="5">
                  <c:v>629.18752134430133</c:v>
                </c:pt>
                <c:pt idx="6">
                  <c:v>641.37405453316217</c:v>
                </c:pt>
                <c:pt idx="7">
                  <c:v>633.39698629258396</c:v>
                </c:pt>
                <c:pt idx="8">
                  <c:v>646.19485103936051</c:v>
                </c:pt>
                <c:pt idx="9">
                  <c:v>643.83713580707081</c:v>
                </c:pt>
                <c:pt idx="10">
                  <c:v>626.45445273314692</c:v>
                </c:pt>
                <c:pt idx="11">
                  <c:v>628.00522407224116</c:v>
                </c:pt>
                <c:pt idx="12">
                  <c:v>610.38817020589818</c:v>
                </c:pt>
                <c:pt idx="13">
                  <c:v>602.24448114116944</c:v>
                </c:pt>
                <c:pt idx="14">
                  <c:v>594.79132374829101</c:v>
                </c:pt>
                <c:pt idx="15">
                  <c:v>596.85981550894428</c:v>
                </c:pt>
                <c:pt idx="16">
                  <c:v>623.90469093660488</c:v>
                </c:pt>
                <c:pt idx="17">
                  <c:v>640.55199733106656</c:v>
                </c:pt>
                <c:pt idx="18">
                  <c:v>656.17536650820671</c:v>
                </c:pt>
                <c:pt idx="19">
                  <c:v>644.87020767608908</c:v>
                </c:pt>
                <c:pt idx="20">
                  <c:v>633.55642453758139</c:v>
                </c:pt>
                <c:pt idx="21">
                  <c:v>630.74495966941947</c:v>
                </c:pt>
                <c:pt idx="22">
                  <c:v>622.89420640662797</c:v>
                </c:pt>
                <c:pt idx="23">
                  <c:v>613.08864978364238</c:v>
                </c:pt>
                <c:pt idx="24">
                  <c:v>653.85144959846127</c:v>
                </c:pt>
                <c:pt idx="25">
                  <c:v>644.43474378086751</c:v>
                </c:pt>
                <c:pt idx="26">
                  <c:v>643.01119834845065</c:v>
                </c:pt>
                <c:pt idx="27">
                  <c:v>644.48627704810951</c:v>
                </c:pt>
                <c:pt idx="28">
                  <c:v>621.42952362853339</c:v>
                </c:pt>
                <c:pt idx="29">
                  <c:v>605.22420471066539</c:v>
                </c:pt>
                <c:pt idx="30">
                  <c:v>602.79362788269862</c:v>
                </c:pt>
                <c:pt idx="31">
                  <c:v>605.61397114701299</c:v>
                </c:pt>
                <c:pt idx="32">
                  <c:v>591.10171100696436</c:v>
                </c:pt>
                <c:pt idx="33">
                  <c:v>565.23858042692223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04-4A18-B98D-EA3BEC2DE576}"/>
            </c:ext>
          </c:extLst>
        </c:ser>
        <c:ser>
          <c:idx val="4"/>
          <c:order val="4"/>
          <c:tx>
            <c:strRef>
              <c:f>'Talnagögn | Numerical Data'!$E$8</c:f>
              <c:strCache>
                <c:ptCount val="1"/>
                <c:pt idx="0">
                  <c:v>Waste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Data'!$H$8:$AV$8</c15:sqref>
                  </c15:fullRef>
                </c:ext>
              </c:extLst>
              <c:f>'Talnagögn | Numerical Data'!$H$8:$AO$8</c:f>
              <c:numCache>
                <c:formatCode>0</c:formatCode>
                <c:ptCount val="34"/>
                <c:pt idx="0">
                  <c:v>208.86543388980257</c:v>
                </c:pt>
                <c:pt idx="1">
                  <c:v>213.41616032951399</c:v>
                </c:pt>
                <c:pt idx="2">
                  <c:v>226.78775805930383</c:v>
                </c:pt>
                <c:pt idx="3">
                  <c:v>237.7327253056668</c:v>
                </c:pt>
                <c:pt idx="4">
                  <c:v>246.3649651671289</c:v>
                </c:pt>
                <c:pt idx="5">
                  <c:v>256.89671479235574</c:v>
                </c:pt>
                <c:pt idx="6">
                  <c:v>266.38900035341135</c:v>
                </c:pt>
                <c:pt idx="7">
                  <c:v>273.79124109461782</c:v>
                </c:pt>
                <c:pt idx="8">
                  <c:v>276.70266474806351</c:v>
                </c:pt>
                <c:pt idx="9">
                  <c:v>284.60270191127057</c:v>
                </c:pt>
                <c:pt idx="10">
                  <c:v>294.12159798670643</c:v>
                </c:pt>
                <c:pt idx="11">
                  <c:v>303.57161603031494</c:v>
                </c:pt>
                <c:pt idx="12">
                  <c:v>308.44625342390196</c:v>
                </c:pt>
                <c:pt idx="13">
                  <c:v>309.92919118757391</c:v>
                </c:pt>
                <c:pt idx="14">
                  <c:v>319.41760759616034</c:v>
                </c:pt>
                <c:pt idx="15">
                  <c:v>312.32873667492953</c:v>
                </c:pt>
                <c:pt idx="16">
                  <c:v>335.53304135820196</c:v>
                </c:pt>
                <c:pt idx="17">
                  <c:v>339.10305914403597</c:v>
                </c:pt>
                <c:pt idx="18">
                  <c:v>321.6270298608535</c:v>
                </c:pt>
                <c:pt idx="19">
                  <c:v>311.77007726971436</c:v>
                </c:pt>
                <c:pt idx="20">
                  <c:v>308.25597965028646</c:v>
                </c:pt>
                <c:pt idx="21">
                  <c:v>288.84479993931751</c:v>
                </c:pt>
                <c:pt idx="22">
                  <c:v>268.40938332017515</c:v>
                </c:pt>
                <c:pt idx="23">
                  <c:v>267.7715942918208</c:v>
                </c:pt>
                <c:pt idx="24">
                  <c:v>267.4030362587236</c:v>
                </c:pt>
                <c:pt idx="25">
                  <c:v>265.98677841049454</c:v>
                </c:pt>
                <c:pt idx="26">
                  <c:v>262.17485835318359</c:v>
                </c:pt>
                <c:pt idx="27">
                  <c:v>259.3943788394256</c:v>
                </c:pt>
                <c:pt idx="28">
                  <c:v>257.99378887546436</c:v>
                </c:pt>
                <c:pt idx="29">
                  <c:v>233.71083193742567</c:v>
                </c:pt>
                <c:pt idx="30">
                  <c:v>260.35600307991979</c:v>
                </c:pt>
                <c:pt idx="31">
                  <c:v>257.68679152971572</c:v>
                </c:pt>
                <c:pt idx="32">
                  <c:v>247.38837392697201</c:v>
                </c:pt>
                <c:pt idx="33">
                  <c:v>234.073911665163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04-4A18-B98D-EA3BEC2DE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Greenhouse Gas Emissions in Iceland</a:t>
            </a:r>
          </a:p>
          <a:p>
            <a:pPr>
              <a:defRPr/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(Excl. Emissions from LULUCF)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IPPU</c:v>
          </c:tx>
          <c:spPr>
            <a:ln w="28575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902.66588819602021</c:v>
                </c:pt>
                <c:pt idx="1">
                  <c:v>790.99763697807327</c:v>
                </c:pt>
                <c:pt idx="2">
                  <c:v>585.01024698305889</c:v>
                </c:pt>
                <c:pt idx="3">
                  <c:v>551.64741800683987</c:v>
                </c:pt>
                <c:pt idx="4">
                  <c:v>520.89078097432241</c:v>
                </c:pt>
                <c:pt idx="5">
                  <c:v>553.02962617431274</c:v>
                </c:pt>
                <c:pt idx="6">
                  <c:v>530.11571552025634</c:v>
                </c:pt>
                <c:pt idx="7">
                  <c:v>649.009590462495</c:v>
                </c:pt>
                <c:pt idx="8">
                  <c:v>785.19713340041142</c:v>
                </c:pt>
                <c:pt idx="9">
                  <c:v>938.97454273802157</c:v>
                </c:pt>
                <c:pt idx="10">
                  <c:v>991.77443345448012</c:v>
                </c:pt>
                <c:pt idx="11">
                  <c:v>990.97015816331725</c:v>
                </c:pt>
                <c:pt idx="12">
                  <c:v>978.91642795893233</c:v>
                </c:pt>
                <c:pt idx="13">
                  <c:v>966.71313028992813</c:v>
                </c:pt>
                <c:pt idx="14">
                  <c:v>974.75981781729649</c:v>
                </c:pt>
                <c:pt idx="15">
                  <c:v>950.41083257077116</c:v>
                </c:pt>
                <c:pt idx="16">
                  <c:v>1394.3159190491908</c:v>
                </c:pt>
                <c:pt idx="17">
                  <c:v>1538.4390542558308</c:v>
                </c:pt>
                <c:pt idx="18">
                  <c:v>2049.8825914818945</c:v>
                </c:pt>
                <c:pt idx="19">
                  <c:v>1866.1065594254189</c:v>
                </c:pt>
                <c:pt idx="20">
                  <c:v>1895.5155888757595</c:v>
                </c:pt>
                <c:pt idx="21">
                  <c:v>1825.8132510902005</c:v>
                </c:pt>
                <c:pt idx="22">
                  <c:v>1894.0535569435842</c:v>
                </c:pt>
                <c:pt idx="23">
                  <c:v>1942.4043625465251</c:v>
                </c:pt>
                <c:pt idx="24">
                  <c:v>1917.047979125794</c:v>
                </c:pt>
                <c:pt idx="25">
                  <c:v>1965.6547206668474</c:v>
                </c:pt>
                <c:pt idx="26">
                  <c:v>1947.674685223287</c:v>
                </c:pt>
                <c:pt idx="27">
                  <c:v>1994.0047407387945</c:v>
                </c:pt>
                <c:pt idx="28">
                  <c:v>2035.1518159134982</c:v>
                </c:pt>
                <c:pt idx="29">
                  <c:v>2002.534405403386</c:v>
                </c:pt>
                <c:pt idx="30">
                  <c:v>1977.0424557045458</c:v>
                </c:pt>
                <c:pt idx="31">
                  <c:v>2011.8266181502224</c:v>
                </c:pt>
                <c:pt idx="32">
                  <c:v>2016.6950914015836</c:v>
                </c:pt>
                <c:pt idx="33">
                  <c:v>1947.2803726039249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8B-4D84-8BA9-A32A3A129A35}"/>
            </c:ext>
          </c:extLst>
        </c:ser>
        <c:ser>
          <c:idx val="0"/>
          <c:order val="1"/>
          <c:tx>
            <c:strRef>
              <c:f>'Talnagögn | Numerical Data'!$E$4</c:f>
              <c:strCache>
                <c:ptCount val="1"/>
                <c:pt idx="0">
                  <c:v>Energy</c:v>
                </c:pt>
              </c:strCache>
            </c:strRef>
          </c:tx>
          <c:spPr>
            <a:ln w="28575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Data'!$H$4:$AV$4</c15:sqref>
                  </c15:fullRef>
                </c:ext>
              </c:extLst>
              <c:f>'Talnagögn | Numerical Data'!$H$4:$AO$4</c:f>
              <c:numCache>
                <c:formatCode>0</c:formatCode>
                <c:ptCount val="34"/>
                <c:pt idx="0">
                  <c:v>1840.5352981584831</c:v>
                </c:pt>
                <c:pt idx="1">
                  <c:v>1755.335107062218</c:v>
                </c:pt>
                <c:pt idx="2">
                  <c:v>1899.1461330552074</c:v>
                </c:pt>
                <c:pt idx="3">
                  <c:v>2003.8408730383535</c:v>
                </c:pt>
                <c:pt idx="4">
                  <c:v>1952.744708175202</c:v>
                </c:pt>
                <c:pt idx="5">
                  <c:v>2057.5282135832067</c:v>
                </c:pt>
                <c:pt idx="6">
                  <c:v>2113.0130601249293</c:v>
                </c:pt>
                <c:pt idx="7">
                  <c:v>2152.8562275053505</c:v>
                </c:pt>
                <c:pt idx="8">
                  <c:v>2146.4959611070444</c:v>
                </c:pt>
                <c:pt idx="9">
                  <c:v>2202.9770710792409</c:v>
                </c:pt>
                <c:pt idx="10">
                  <c:v>2185.1738631188432</c:v>
                </c:pt>
                <c:pt idx="11">
                  <c:v>2073.8383908938731</c:v>
                </c:pt>
                <c:pt idx="12">
                  <c:v>2183.7512394044129</c:v>
                </c:pt>
                <c:pt idx="13">
                  <c:v>2172.6708478951882</c:v>
                </c:pt>
                <c:pt idx="14">
                  <c:v>2271.5543018225458</c:v>
                </c:pt>
                <c:pt idx="15">
                  <c:v>2158.4769508621771</c:v>
                </c:pt>
                <c:pt idx="16">
                  <c:v>2221.7192827814906</c:v>
                </c:pt>
                <c:pt idx="17">
                  <c:v>2363.0129029066388</c:v>
                </c:pt>
                <c:pt idx="18">
                  <c:v>2234.9053504878557</c:v>
                </c:pt>
                <c:pt idx="19">
                  <c:v>2137.0310897585518</c:v>
                </c:pt>
                <c:pt idx="20">
                  <c:v>2026.7184730555452</c:v>
                </c:pt>
                <c:pt idx="21">
                  <c:v>1905.0767845729604</c:v>
                </c:pt>
                <c:pt idx="22">
                  <c:v>1855.854482356875</c:v>
                </c:pt>
                <c:pt idx="23">
                  <c:v>1820.4929560846699</c:v>
                </c:pt>
                <c:pt idx="24">
                  <c:v>1808.8856949769465</c:v>
                </c:pt>
                <c:pt idx="25">
                  <c:v>1853.7176562007421</c:v>
                </c:pt>
                <c:pt idx="26">
                  <c:v>1828.9710404629925</c:v>
                </c:pt>
                <c:pt idx="27">
                  <c:v>1870.203916689348</c:v>
                </c:pt>
                <c:pt idx="28">
                  <c:v>1911.109895017132</c:v>
                </c:pt>
                <c:pt idx="29">
                  <c:v>1853.9121018347896</c:v>
                </c:pt>
                <c:pt idx="30">
                  <c:v>1664.5723448582103</c:v>
                </c:pt>
                <c:pt idx="31">
                  <c:v>1750.6619302753138</c:v>
                </c:pt>
                <c:pt idx="32">
                  <c:v>1807.80037206774</c:v>
                </c:pt>
                <c:pt idx="33">
                  <c:v>1774.9015916660624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8B-4D84-8BA9-A32A3A129A35}"/>
            </c:ext>
          </c:extLst>
        </c:ser>
        <c:ser>
          <c:idx val="2"/>
          <c:order val="2"/>
          <c:tx>
            <c:strRef>
              <c:f>'Talnagögn | Numerical Data'!$E$6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675.94908768375478</c:v>
                </c:pt>
                <c:pt idx="1">
                  <c:v>659.55364023002051</c:v>
                </c:pt>
                <c:pt idx="2">
                  <c:v>642.83482134737051</c:v>
                </c:pt>
                <c:pt idx="3">
                  <c:v>643.95967499155302</c:v>
                </c:pt>
                <c:pt idx="4">
                  <c:v>648.85440928937294</c:v>
                </c:pt>
                <c:pt idx="5">
                  <c:v>629.18752134430133</c:v>
                </c:pt>
                <c:pt idx="6">
                  <c:v>641.37405453316217</c:v>
                </c:pt>
                <c:pt idx="7">
                  <c:v>633.39698629258396</c:v>
                </c:pt>
                <c:pt idx="8">
                  <c:v>646.19485103936051</c:v>
                </c:pt>
                <c:pt idx="9">
                  <c:v>643.83713580707081</c:v>
                </c:pt>
                <c:pt idx="10">
                  <c:v>626.45445273314692</c:v>
                </c:pt>
                <c:pt idx="11">
                  <c:v>628.00522407224116</c:v>
                </c:pt>
                <c:pt idx="12">
                  <c:v>610.38817020589818</c:v>
                </c:pt>
                <c:pt idx="13">
                  <c:v>602.24448114116944</c:v>
                </c:pt>
                <c:pt idx="14">
                  <c:v>594.79132374829101</c:v>
                </c:pt>
                <c:pt idx="15">
                  <c:v>596.85981550894428</c:v>
                </c:pt>
                <c:pt idx="16">
                  <c:v>623.90469093660488</c:v>
                </c:pt>
                <c:pt idx="17">
                  <c:v>640.55199733106656</c:v>
                </c:pt>
                <c:pt idx="18">
                  <c:v>656.17536650820671</c:v>
                </c:pt>
                <c:pt idx="19">
                  <c:v>644.87020767608908</c:v>
                </c:pt>
                <c:pt idx="20">
                  <c:v>633.55642453758139</c:v>
                </c:pt>
                <c:pt idx="21">
                  <c:v>630.74495966941947</c:v>
                </c:pt>
                <c:pt idx="22">
                  <c:v>622.89420640662797</c:v>
                </c:pt>
                <c:pt idx="23">
                  <c:v>613.08864978364238</c:v>
                </c:pt>
                <c:pt idx="24">
                  <c:v>653.85144959846127</c:v>
                </c:pt>
                <c:pt idx="25">
                  <c:v>644.43474378086751</c:v>
                </c:pt>
                <c:pt idx="26">
                  <c:v>643.01119834845065</c:v>
                </c:pt>
                <c:pt idx="27">
                  <c:v>644.48627704810951</c:v>
                </c:pt>
                <c:pt idx="28">
                  <c:v>621.42952362853339</c:v>
                </c:pt>
                <c:pt idx="29">
                  <c:v>605.22420471066539</c:v>
                </c:pt>
                <c:pt idx="30">
                  <c:v>602.79362788269862</c:v>
                </c:pt>
                <c:pt idx="31">
                  <c:v>605.61397114701299</c:v>
                </c:pt>
                <c:pt idx="32">
                  <c:v>591.10171100696436</c:v>
                </c:pt>
                <c:pt idx="33">
                  <c:v>565.23858042692223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8B-4D84-8BA9-A32A3A129A35}"/>
            </c:ext>
          </c:extLst>
        </c:ser>
        <c:ser>
          <c:idx val="4"/>
          <c:order val="3"/>
          <c:tx>
            <c:strRef>
              <c:f>'Talnagögn | Numerical Data'!$E$8</c:f>
              <c:strCache>
                <c:ptCount val="1"/>
                <c:pt idx="0">
                  <c:v>Waste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Data'!$H$8:$AV$8</c15:sqref>
                  </c15:fullRef>
                </c:ext>
              </c:extLst>
              <c:f>'Talnagögn | Numerical Data'!$H$8:$AO$8</c:f>
              <c:numCache>
                <c:formatCode>0</c:formatCode>
                <c:ptCount val="34"/>
                <c:pt idx="0">
                  <c:v>208.86543388980257</c:v>
                </c:pt>
                <c:pt idx="1">
                  <c:v>213.41616032951399</c:v>
                </c:pt>
                <c:pt idx="2">
                  <c:v>226.78775805930383</c:v>
                </c:pt>
                <c:pt idx="3">
                  <c:v>237.7327253056668</c:v>
                </c:pt>
                <c:pt idx="4">
                  <c:v>246.3649651671289</c:v>
                </c:pt>
                <c:pt idx="5">
                  <c:v>256.89671479235574</c:v>
                </c:pt>
                <c:pt idx="6">
                  <c:v>266.38900035341135</c:v>
                </c:pt>
                <c:pt idx="7">
                  <c:v>273.79124109461782</c:v>
                </c:pt>
                <c:pt idx="8">
                  <c:v>276.70266474806351</c:v>
                </c:pt>
                <c:pt idx="9">
                  <c:v>284.60270191127057</c:v>
                </c:pt>
                <c:pt idx="10">
                  <c:v>294.12159798670643</c:v>
                </c:pt>
                <c:pt idx="11">
                  <c:v>303.57161603031494</c:v>
                </c:pt>
                <c:pt idx="12">
                  <c:v>308.44625342390196</c:v>
                </c:pt>
                <c:pt idx="13">
                  <c:v>309.92919118757391</c:v>
                </c:pt>
                <c:pt idx="14">
                  <c:v>319.41760759616034</c:v>
                </c:pt>
                <c:pt idx="15">
                  <c:v>312.32873667492953</c:v>
                </c:pt>
                <c:pt idx="16">
                  <c:v>335.53304135820196</c:v>
                </c:pt>
                <c:pt idx="17">
                  <c:v>339.10305914403597</c:v>
                </c:pt>
                <c:pt idx="18">
                  <c:v>321.6270298608535</c:v>
                </c:pt>
                <c:pt idx="19">
                  <c:v>311.77007726971436</c:v>
                </c:pt>
                <c:pt idx="20">
                  <c:v>308.25597965028646</c:v>
                </c:pt>
                <c:pt idx="21">
                  <c:v>288.84479993931751</c:v>
                </c:pt>
                <c:pt idx="22">
                  <c:v>268.40938332017515</c:v>
                </c:pt>
                <c:pt idx="23">
                  <c:v>267.7715942918208</c:v>
                </c:pt>
                <c:pt idx="24">
                  <c:v>267.4030362587236</c:v>
                </c:pt>
                <c:pt idx="25">
                  <c:v>265.98677841049454</c:v>
                </c:pt>
                <c:pt idx="26">
                  <c:v>262.17485835318359</c:v>
                </c:pt>
                <c:pt idx="27">
                  <c:v>259.3943788394256</c:v>
                </c:pt>
                <c:pt idx="28">
                  <c:v>257.99378887546436</c:v>
                </c:pt>
                <c:pt idx="29">
                  <c:v>233.71083193742567</c:v>
                </c:pt>
                <c:pt idx="30">
                  <c:v>260.35600307991979</c:v>
                </c:pt>
                <c:pt idx="31">
                  <c:v>257.68679152971572</c:v>
                </c:pt>
                <c:pt idx="32">
                  <c:v>247.38837392697201</c:v>
                </c:pt>
                <c:pt idx="33">
                  <c:v>234.073911665163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8B-4D84-8BA9-A32A3A129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  <c:extLst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Iceland's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Emissions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2023</a:t>
            </a:r>
          </a:p>
          <a:p>
            <a:pPr>
              <a:defRPr/>
            </a:pPr>
            <a:r>
              <a:rPr lang="is-IS" sz="1200" b="0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Excl. LULUCF</a:t>
            </a:r>
          </a:p>
        </c:rich>
      </c:tx>
      <c:layout>
        <c:manualLayout>
          <c:xMode val="edge"/>
          <c:yMode val="edge"/>
          <c:x val="0.44307280523045195"/>
          <c:y val="0.3686843256211875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702312705299947"/>
          <c:y val="7.7932023310225931E-2"/>
          <c:w val="0.45580729166666667"/>
          <c:h val="0.8103240740740740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BA5-42FC-BEBD-08D870038DB5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BA5-42FC-BEBD-08D870038DB5}"/>
              </c:ext>
            </c:extLst>
          </c:dPt>
          <c:dPt>
            <c:idx val="2"/>
            <c:bubble3D val="0"/>
            <c:spPr>
              <a:solidFill>
                <a:srgbClr val="7FB9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BA5-42FC-BEBD-08D870038DB5}"/>
              </c:ext>
            </c:extLst>
          </c:dPt>
          <c:dPt>
            <c:idx val="3"/>
            <c:bubble3D val="0"/>
            <c:spPr>
              <a:solidFill>
                <a:schemeClr val="tx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A5-42FC-BEBD-08D870038DB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BA5-42FC-BEBD-08D870038DB5}"/>
              </c:ext>
            </c:extLst>
          </c:dPt>
          <c:dPt>
            <c:idx val="5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BA5-42FC-BEBD-08D870038DB5}"/>
              </c:ext>
            </c:extLst>
          </c:dPt>
          <c:dPt>
            <c:idx val="6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BA5-42FC-BEBD-08D870038DB5}"/>
              </c:ext>
            </c:extLst>
          </c:dPt>
          <c:dPt>
            <c:idx val="7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accent1">
                    <a:lumMod val="25000"/>
                    <a:lumOff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BA5-42FC-BEBD-08D870038DB5}"/>
              </c:ext>
            </c:extLst>
          </c:dPt>
          <c:dLbls>
            <c:dLbl>
              <c:idx val="0"/>
              <c:layout>
                <c:manualLayout>
                  <c:x val="4.6144729186582231E-2"/>
                  <c:y val="0.17768827553528604"/>
                </c:manualLayout>
              </c:layout>
              <c:tx>
                <c:rich>
                  <a:bodyPr/>
                  <a:lstStyle/>
                  <a:p>
                    <a:fld id="{91C32B03-54E0-4FAF-B11C-FB6D1370D47C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6BBF32D4-36E7-4B1C-8A67-2A0FDFB93CDA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</a:t>
                    </a:r>
                    <a:endParaRPr lang="en-US" baseline="0"/>
                  </a:p>
                  <a:p>
                    <a:fld id="{80F189EC-672D-4A95-827B-E524D96A0438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BA5-42FC-BEBD-08D870038DB5}"/>
                </c:ext>
              </c:extLst>
            </c:dLbl>
            <c:dLbl>
              <c:idx val="1"/>
              <c:layout>
                <c:manualLayout>
                  <c:x val="-0.15629666337390763"/>
                  <c:y val="0.1688038617585216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FF74BA95-A431-41C5-9860-6A3C0C23C340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sz="12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latin typeface="Avenir Next LT Pro" panose="020B0504020202020204" pitchFamily="34" charset="0"/>
                      </a:defRPr>
                    </a:pPr>
                    <a:fld id="{5D3E952F-F107-45DA-8879-8006B5F44D45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latin typeface="Avenir Next LT Pro" panose="020B0504020202020204" pitchFamily="34" charset="0"/>
                      </a:defRPr>
                    </a:pPr>
                    <a:fld id="{DEF919FC-0F5E-457A-9E72-A0308C19FFD4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BA5-42FC-BEBD-08D870038DB5}"/>
                </c:ext>
              </c:extLst>
            </c:dLbl>
            <c:dLbl>
              <c:idx val="2"/>
              <c:layout>
                <c:manualLayout>
                  <c:x val="-0.20117718872760568"/>
                  <c:y val="6.649109261733197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EB265D7F-0DF7-4A3C-9DDE-4585C4DFF594}" type="CATEGORYNAME">
                      <a:rPr lang="en-US" sz="1200" b="1"/>
                      <a:pPr>
                        <a:defRPr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>
                        <a:latin typeface="Avenir Next LT Pro" panose="020B0504020202020204" pitchFamily="34" charset="0"/>
                      </a:defRPr>
                    </a:pPr>
                    <a:fld id="{9DE51A4E-F28C-40BF-B92C-2BFA9F42E742}" type="VALUE">
                      <a:rPr lang="en-US"/>
                      <a:pPr>
                        <a:defRPr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>
                        <a:latin typeface="Avenir Next LT Pro" panose="020B0504020202020204" pitchFamily="34" charset="0"/>
                      </a:defRPr>
                    </a:pPr>
                    <a:fld id="{9C285055-E66D-4882-8626-BECC07BED1A3}" type="PERCENTAGE">
                      <a:rPr lang="en-US"/>
                      <a:pPr>
                        <a:defRPr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BA5-42FC-BEBD-08D870038DB5}"/>
                </c:ext>
              </c:extLst>
            </c:dLbl>
            <c:dLbl>
              <c:idx val="3"/>
              <c:layout>
                <c:manualLayout>
                  <c:x val="-0.20169706413097649"/>
                  <c:y val="-0.19789880116378825"/>
                </c:manualLayout>
              </c:layout>
              <c:tx>
                <c:rich>
                  <a:bodyPr/>
                  <a:lstStyle/>
                  <a:p>
                    <a:fld id="{3843203A-EF54-4D04-993B-6CDD262C09E2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52A9F9FA-1DDF-4399-A091-4F9E33917B68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fld id="{841F0F17-A17F-498F-AF0A-857A3BD4B03F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092067232296104"/>
                      <c:h val="0.175805059638667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BA5-42FC-BEBD-08D870038DB5}"/>
                </c:ext>
              </c:extLst>
            </c:dLbl>
            <c:dLbl>
              <c:idx val="4"/>
              <c:layout>
                <c:manualLayout>
                  <c:x val="0.17490340901365831"/>
                  <c:y val="-0.1080937009506322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36D43302-7D0D-472A-9425-5EC349BE2605}" type="CATEGORYNAME">
                      <a:rPr lang="en-US" sz="1200" b="1"/>
                      <a:pPr>
                        <a:defRPr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>
                        <a:latin typeface="Avenir Next LT Pro" panose="020B0504020202020204" pitchFamily="34" charset="0"/>
                      </a:defRPr>
                    </a:pPr>
                    <a:fld id="{BC6554AD-8171-4DBF-ACE3-9B6B694D7341}" type="VALUE">
                      <a:rPr lang="en-US"/>
                      <a:pPr>
                        <a:defRPr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>
                        <a:latin typeface="Avenir Next LT Pro" panose="020B0504020202020204" pitchFamily="34" charset="0"/>
                      </a:defRPr>
                    </a:pPr>
                    <a:fld id="{B3D0BF84-57A0-42DF-9DCB-7F0CC8E828E5}" type="PERCENTAGE">
                      <a:rPr lang="en-US"/>
                      <a:pPr>
                        <a:defRPr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550261772004481"/>
                      <c:h val="0.18926879409123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BA5-42FC-BEBD-08D870038DB5}"/>
                </c:ext>
              </c:extLst>
            </c:dLbl>
            <c:dLbl>
              <c:idx val="5"/>
              <c:layout>
                <c:manualLayout>
                  <c:x val="0.1384341875597466"/>
                  <c:y val="-5.0345011401664322E-2"/>
                </c:manualLayout>
              </c:layout>
              <c:tx>
                <c:rich>
                  <a:bodyPr/>
                  <a:lstStyle/>
                  <a:p>
                    <a:fld id="{820F91F2-1F4F-4497-BD3C-580F93D0284C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D047B345-28E1-46BA-84EC-010450C1DDEF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</a:t>
                    </a:r>
                    <a:endParaRPr lang="en-US" baseline="0"/>
                  </a:p>
                  <a:p>
                    <a:fld id="{31C89189-A1FC-4D62-99D5-C00EE8D3D7EA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3BA5-42FC-BEBD-08D870038DB5}"/>
                </c:ext>
              </c:extLst>
            </c:dLbl>
            <c:dLbl>
              <c:idx val="6"/>
              <c:layout>
                <c:manualLayout>
                  <c:x val="0.19797577360694957"/>
                  <c:y val="1.77688275535285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ACAFD100-E9EF-4D09-8D8D-1D87C16D0743}" type="CATEGORYNAME">
                      <a:rPr lang="en-US" sz="1200" b="1"/>
                      <a:pPr>
                        <a:defRPr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>
                        <a:latin typeface="Avenir Next LT Pro" panose="020B0504020202020204" pitchFamily="34" charset="0"/>
                      </a:defRPr>
                    </a:pPr>
                    <a:fld id="{846D800E-D88C-423A-83DF-06767992A495}" type="VALUE">
                      <a:rPr lang="en-US"/>
                      <a:pPr>
                        <a:defRPr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</a:t>
                    </a:r>
                    <a:endParaRPr lang="en-US" baseline="0"/>
                  </a:p>
                  <a:p>
                    <a:pPr>
                      <a:defRPr>
                        <a:latin typeface="Avenir Next LT Pro" panose="020B0504020202020204" pitchFamily="34" charset="0"/>
                      </a:defRPr>
                    </a:pPr>
                    <a:fld id="{3A805870-D4CE-4501-AD22-0DFA4031D77E}" type="PERCENTAGE">
                      <a:rPr lang="en-US"/>
                      <a:pPr>
                        <a:defRPr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3BA5-42FC-BEBD-08D870038DB5}"/>
                </c:ext>
              </c:extLst>
            </c:dLbl>
            <c:dLbl>
              <c:idx val="7"/>
              <c:layout>
                <c:manualLayout>
                  <c:x val="0.15979555200910658"/>
                  <c:y val="0.1440932989367385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0F4A5612-F388-458D-B9C2-5C3735189892}" type="CATEGORYNAME">
                      <a:rPr lang="en-US" sz="1200" b="1"/>
                      <a:pPr>
                        <a:defRPr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>
                        <a:latin typeface="Avenir Next LT Pro" panose="020B0504020202020204" pitchFamily="34" charset="0"/>
                      </a:defRPr>
                    </a:pPr>
                    <a:fld id="{1C37FC37-ABBF-4BE8-BDF3-0AF394BFF7B6}" type="VALUE">
                      <a:rPr lang="en-US"/>
                      <a:pPr>
                        <a:defRPr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</a:t>
                    </a:r>
                    <a:endParaRPr lang="en-US" baseline="0"/>
                  </a:p>
                  <a:p>
                    <a:pPr>
                      <a:defRPr>
                        <a:latin typeface="Avenir Next LT Pro" panose="020B0504020202020204" pitchFamily="34" charset="0"/>
                      </a:defRPr>
                    </a:pPr>
                    <a:fld id="{9E22292B-23A6-414D-92B4-6A6608201583}" type="PERCENTAGE">
                      <a:rPr lang="en-US"/>
                      <a:pPr>
                        <a:defRPr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3BA5-42FC-BEBD-08D870038D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Emissions'!$AF$139:$AF$146</c:f>
              <c:strCache>
                <c:ptCount val="8"/>
                <c:pt idx="0">
                  <c:v>Fishing</c:v>
                </c:pt>
                <c:pt idx="1">
                  <c:v>Road Transport</c:v>
                </c:pt>
                <c:pt idx="2">
                  <c:v>Geothermal Energy</c:v>
                </c:pt>
                <c:pt idx="3">
                  <c:v>Aluminium Production</c:v>
                </c:pt>
                <c:pt idx="4">
                  <c:v>Ferrosilicon and Silicon Metal Production</c:v>
                </c:pt>
                <c:pt idx="5">
                  <c:v>Agriculture</c:v>
                </c:pt>
                <c:pt idx="6">
                  <c:v>Waste</c:v>
                </c:pt>
                <c:pt idx="7">
                  <c:v>Other Emissions</c:v>
                </c:pt>
              </c:strCache>
            </c:strRef>
          </c:cat>
          <c:val>
            <c:numRef>
              <c:f>'Losun | Emissions'!$AG$139:$AG$146</c:f>
              <c:numCache>
                <c:formatCode>0</c:formatCode>
                <c:ptCount val="8"/>
                <c:pt idx="0">
                  <c:v>484.54957298019235</c:v>
                </c:pt>
                <c:pt idx="1">
                  <c:v>920.79432047634907</c:v>
                </c:pt>
                <c:pt idx="2">
                  <c:v>176.69460000000001</c:v>
                </c:pt>
                <c:pt idx="3">
                  <c:v>1402.6496416686878</c:v>
                </c:pt>
                <c:pt idx="4">
                  <c:v>408.20430474231648</c:v>
                </c:pt>
                <c:pt idx="5">
                  <c:v>565.23858042692223</c:v>
                </c:pt>
                <c:pt idx="6">
                  <c:v>234.073911665163</c:v>
                </c:pt>
                <c:pt idx="7">
                  <c:v>329.2895244024412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BA5-42FC-BEBD-08D870038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5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Landnoktun (LULUCF)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'Talnagögn | Numerical Data'!$D$102</c:f>
              <c:strCache>
                <c:ptCount val="1"/>
                <c:pt idx="0">
                  <c:v>Mólendi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Data'!$H$98:$AV$98</c15:sqref>
                  </c15:fullRef>
                </c:ext>
              </c:extLst>
              <c:f>'Talnagögn | Numerical Data'!$H$98:$AO$98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Data'!$H$102:$AV$102</c15:sqref>
                  </c15:fullRef>
                </c:ext>
              </c:extLst>
              <c:f>'Talnagögn | Numerical Data'!$H$102:$AO$102</c:f>
              <c:numCache>
                <c:formatCode>0</c:formatCode>
                <c:ptCount val="34"/>
                <c:pt idx="0">
                  <c:v>5707.4645784695613</c:v>
                </c:pt>
                <c:pt idx="1">
                  <c:v>5702.9471086305011</c:v>
                </c:pt>
                <c:pt idx="2">
                  <c:v>5696.677136931341</c:v>
                </c:pt>
                <c:pt idx="3">
                  <c:v>5709.9367012327129</c:v>
                </c:pt>
                <c:pt idx="4">
                  <c:v>5702.9985592146331</c:v>
                </c:pt>
                <c:pt idx="5">
                  <c:v>5697.5481749522596</c:v>
                </c:pt>
                <c:pt idx="6">
                  <c:v>5690.2992743954783</c:v>
                </c:pt>
                <c:pt idx="7">
                  <c:v>5691.7771121659143</c:v>
                </c:pt>
                <c:pt idx="8">
                  <c:v>5700.3875150939048</c:v>
                </c:pt>
                <c:pt idx="9">
                  <c:v>5713.3791458854685</c:v>
                </c:pt>
                <c:pt idx="10">
                  <c:v>5738.7963107655823</c:v>
                </c:pt>
                <c:pt idx="11">
                  <c:v>5754.478669500214</c:v>
                </c:pt>
                <c:pt idx="12">
                  <c:v>5780.3661201422356</c:v>
                </c:pt>
                <c:pt idx="13">
                  <c:v>5787.537545493652</c:v>
                </c:pt>
                <c:pt idx="14">
                  <c:v>5792.4837034415532</c:v>
                </c:pt>
                <c:pt idx="15">
                  <c:v>5810.9504489010933</c:v>
                </c:pt>
                <c:pt idx="16">
                  <c:v>5866.9928323330005</c:v>
                </c:pt>
                <c:pt idx="17">
                  <c:v>5889.5290257778151</c:v>
                </c:pt>
                <c:pt idx="18">
                  <c:v>5935.9917003524533</c:v>
                </c:pt>
                <c:pt idx="19">
                  <c:v>5942.4071118608981</c:v>
                </c:pt>
                <c:pt idx="20">
                  <c:v>5943.3343647697238</c:v>
                </c:pt>
                <c:pt idx="21">
                  <c:v>5944.1474813223313</c:v>
                </c:pt>
                <c:pt idx="22">
                  <c:v>5949.3586818837239</c:v>
                </c:pt>
                <c:pt idx="23">
                  <c:v>5955.7511189571142</c:v>
                </c:pt>
                <c:pt idx="24">
                  <c:v>5961.5143024292238</c:v>
                </c:pt>
                <c:pt idx="25">
                  <c:v>5965.6493359904243</c:v>
                </c:pt>
                <c:pt idx="26">
                  <c:v>5960.945596730222</c:v>
                </c:pt>
                <c:pt idx="27">
                  <c:v>5959.5827143425422</c:v>
                </c:pt>
                <c:pt idx="28">
                  <c:v>5964.2998888284837</c:v>
                </c:pt>
                <c:pt idx="29">
                  <c:v>5966.6713720220332</c:v>
                </c:pt>
                <c:pt idx="30">
                  <c:v>5968.2264825867896</c:v>
                </c:pt>
                <c:pt idx="31">
                  <c:v>5964.3119753651436</c:v>
                </c:pt>
                <c:pt idx="32">
                  <c:v>5971.2075032824032</c:v>
                </c:pt>
                <c:pt idx="33">
                  <c:v>5973.5384306449669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FC-4E6B-910F-4D352D47A1B3}"/>
            </c:ext>
          </c:extLst>
        </c:ser>
        <c:ser>
          <c:idx val="1"/>
          <c:order val="1"/>
          <c:tx>
            <c:strRef>
              <c:f>'Talnagögn | Numerical Data'!$D$101</c:f>
              <c:strCache>
                <c:ptCount val="1"/>
                <c:pt idx="0">
                  <c:v>Ræktað land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Data'!$H$98:$AV$98</c15:sqref>
                  </c15:fullRef>
                </c:ext>
              </c:extLst>
              <c:f>'Talnagögn | Numerical Data'!$H$98:$AO$98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Data'!$H$101:$AV$101</c15:sqref>
                  </c15:fullRef>
                </c:ext>
              </c:extLst>
              <c:f>'Talnagögn | Numerical Data'!$H$101:$AO$101</c:f>
              <c:numCache>
                <c:formatCode>0</c:formatCode>
                <c:ptCount val="34"/>
                <c:pt idx="0">
                  <c:v>1185.9153085231078</c:v>
                </c:pt>
                <c:pt idx="1">
                  <c:v>1187.2638854286588</c:v>
                </c:pt>
                <c:pt idx="2">
                  <c:v>1188.3955354836153</c:v>
                </c:pt>
                <c:pt idx="3">
                  <c:v>1189.6363628205768</c:v>
                </c:pt>
                <c:pt idx="4">
                  <c:v>1190.9021547822979</c:v>
                </c:pt>
                <c:pt idx="5">
                  <c:v>1192.2113485391526</c:v>
                </c:pt>
                <c:pt idx="6">
                  <c:v>1193.6596624000622</c:v>
                </c:pt>
                <c:pt idx="7">
                  <c:v>1194.8628299541294</c:v>
                </c:pt>
                <c:pt idx="8">
                  <c:v>1196.4526903818555</c:v>
                </c:pt>
                <c:pt idx="9">
                  <c:v>1197.7368910493774</c:v>
                </c:pt>
                <c:pt idx="10">
                  <c:v>1199.5475007222919</c:v>
                </c:pt>
                <c:pt idx="11">
                  <c:v>1201.0851962263291</c:v>
                </c:pt>
                <c:pt idx="12">
                  <c:v>1202.8667672852812</c:v>
                </c:pt>
                <c:pt idx="13">
                  <c:v>1204.5578665820744</c:v>
                </c:pt>
                <c:pt idx="14">
                  <c:v>1206.6086600154526</c:v>
                </c:pt>
                <c:pt idx="15">
                  <c:v>1208.3947690731713</c:v>
                </c:pt>
                <c:pt idx="16">
                  <c:v>1210.4524804476725</c:v>
                </c:pt>
                <c:pt idx="17">
                  <c:v>1212.6005150841872</c:v>
                </c:pt>
                <c:pt idx="18">
                  <c:v>1214.8710182421546</c:v>
                </c:pt>
                <c:pt idx="19">
                  <c:v>1267.7549687539338</c:v>
                </c:pt>
                <c:pt idx="20">
                  <c:v>1280.8351508251508</c:v>
                </c:pt>
                <c:pt idx="21">
                  <c:v>1293.9090162133464</c:v>
                </c:pt>
                <c:pt idx="22">
                  <c:v>1306.9766631142954</c:v>
                </c:pt>
                <c:pt idx="23">
                  <c:v>1320.0381874516931</c:v>
                </c:pt>
                <c:pt idx="24">
                  <c:v>1333.0936829466984</c:v>
                </c:pt>
                <c:pt idx="25">
                  <c:v>1346.2489511848655</c:v>
                </c:pt>
                <c:pt idx="26">
                  <c:v>1358.9731850138696</c:v>
                </c:pt>
                <c:pt idx="27">
                  <c:v>1372.2256409563267</c:v>
                </c:pt>
                <c:pt idx="28">
                  <c:v>1385.2571775152815</c:v>
                </c:pt>
                <c:pt idx="29">
                  <c:v>1398.2838620734381</c:v>
                </c:pt>
                <c:pt idx="30">
                  <c:v>1411.3501918010229</c:v>
                </c:pt>
                <c:pt idx="31">
                  <c:v>1424.3207836588861</c:v>
                </c:pt>
                <c:pt idx="32">
                  <c:v>1437.3311790413859</c:v>
                </c:pt>
                <c:pt idx="33">
                  <c:v>1450.3522866583978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FC-4E6B-910F-4D352D47A1B3}"/>
            </c:ext>
          </c:extLst>
        </c:ser>
        <c:ser>
          <c:idx val="3"/>
          <c:order val="2"/>
          <c:tx>
            <c:strRef>
              <c:f>'Talnagögn | Numerical Data'!$D$103</c:f>
              <c:strCache>
                <c:ptCount val="1"/>
                <c:pt idx="0">
                  <c:v>Votlendi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Data'!$H$98:$AV$98</c15:sqref>
                  </c15:fullRef>
                </c:ext>
              </c:extLst>
              <c:f>'Talnagögn | Numerical Data'!$H$98:$AO$98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Data'!$H$103:$AV$103</c15:sqref>
                  </c15:fullRef>
                </c:ext>
              </c:extLst>
              <c:f>'Talnagögn | Numerical Data'!$H$103:$AO$103</c:f>
              <c:numCache>
                <c:formatCode>0</c:formatCode>
                <c:ptCount val="34"/>
                <c:pt idx="0">
                  <c:v>847.10673307064053</c:v>
                </c:pt>
                <c:pt idx="1">
                  <c:v>858.91383169550954</c:v>
                </c:pt>
                <c:pt idx="2">
                  <c:v>858.7056620634703</c:v>
                </c:pt>
                <c:pt idx="3">
                  <c:v>858.59210902167251</c:v>
                </c:pt>
                <c:pt idx="4">
                  <c:v>857.48343532877141</c:v>
                </c:pt>
                <c:pt idx="5">
                  <c:v>857.29942485553897</c:v>
                </c:pt>
                <c:pt idx="6">
                  <c:v>860.50006244303268</c:v>
                </c:pt>
                <c:pt idx="7">
                  <c:v>860.28156677278002</c:v>
                </c:pt>
                <c:pt idx="8">
                  <c:v>859.76088760313337</c:v>
                </c:pt>
                <c:pt idx="9">
                  <c:v>858.42350009899883</c:v>
                </c:pt>
                <c:pt idx="10">
                  <c:v>856.87805686749186</c:v>
                </c:pt>
                <c:pt idx="11">
                  <c:v>855.08021732252109</c:v>
                </c:pt>
                <c:pt idx="12">
                  <c:v>854.11209035370712</c:v>
                </c:pt>
                <c:pt idx="13">
                  <c:v>852.1696992734162</c:v>
                </c:pt>
                <c:pt idx="14">
                  <c:v>851.04537349665384</c:v>
                </c:pt>
                <c:pt idx="15">
                  <c:v>849.68383523339116</c:v>
                </c:pt>
                <c:pt idx="16">
                  <c:v>849.97758836050184</c:v>
                </c:pt>
                <c:pt idx="17">
                  <c:v>845.43894933978629</c:v>
                </c:pt>
                <c:pt idx="18">
                  <c:v>841.99300184918093</c:v>
                </c:pt>
                <c:pt idx="19">
                  <c:v>839.31760063074239</c:v>
                </c:pt>
                <c:pt idx="20">
                  <c:v>838.12914520709853</c:v>
                </c:pt>
                <c:pt idx="21">
                  <c:v>831.33985660532289</c:v>
                </c:pt>
                <c:pt idx="22">
                  <c:v>830.05977242594668</c:v>
                </c:pt>
                <c:pt idx="23">
                  <c:v>828.82289557990293</c:v>
                </c:pt>
                <c:pt idx="24">
                  <c:v>827.77128146000723</c:v>
                </c:pt>
                <c:pt idx="25">
                  <c:v>826.56496664509802</c:v>
                </c:pt>
                <c:pt idx="26">
                  <c:v>823.79420476147243</c:v>
                </c:pt>
                <c:pt idx="27">
                  <c:v>822.60847182741486</c:v>
                </c:pt>
                <c:pt idx="28">
                  <c:v>821.22550667654332</c:v>
                </c:pt>
                <c:pt idx="29">
                  <c:v>820.39341763050015</c:v>
                </c:pt>
                <c:pt idx="30">
                  <c:v>812.89315873596775</c:v>
                </c:pt>
                <c:pt idx="31">
                  <c:v>811.62043352251612</c:v>
                </c:pt>
                <c:pt idx="32">
                  <c:v>845.18894352076757</c:v>
                </c:pt>
                <c:pt idx="33">
                  <c:v>817.65731654517595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FC-4E6B-910F-4D352D47A1B3}"/>
            </c:ext>
          </c:extLst>
        </c:ser>
        <c:ser>
          <c:idx val="5"/>
          <c:order val="3"/>
          <c:tx>
            <c:strRef>
              <c:f>'Talnagögn | Numerical Data'!$D$104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Data'!$H$98:$AV$98</c15:sqref>
                  </c15:fullRef>
                </c:ext>
              </c:extLst>
              <c:f>'Talnagögn | Numerical Data'!$H$98:$AO$98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Data'!$H$104:$AV$104</c15:sqref>
                  </c15:fullRef>
                </c:ext>
              </c:extLst>
              <c:f>'Talnagögn | Numerical Data'!$H$104:$AO$104</c:f>
              <c:numCache>
                <c:formatCode>0</c:formatCode>
                <c:ptCount val="34"/>
                <c:pt idx="0">
                  <c:v>20.924052180471335</c:v>
                </c:pt>
                <c:pt idx="1">
                  <c:v>20.925265600151761</c:v>
                </c:pt>
                <c:pt idx="2">
                  <c:v>20.92526557940073</c:v>
                </c:pt>
                <c:pt idx="3">
                  <c:v>20.925533467730929</c:v>
                </c:pt>
                <c:pt idx="4">
                  <c:v>20.92491724206775</c:v>
                </c:pt>
                <c:pt idx="5">
                  <c:v>20.924804363783551</c:v>
                </c:pt>
                <c:pt idx="6">
                  <c:v>20.925086466421817</c:v>
                </c:pt>
                <c:pt idx="7">
                  <c:v>20.916819920658781</c:v>
                </c:pt>
                <c:pt idx="8">
                  <c:v>20.928279824757738</c:v>
                </c:pt>
                <c:pt idx="9">
                  <c:v>20.925532413486508</c:v>
                </c:pt>
                <c:pt idx="10">
                  <c:v>17.464838222829712</c:v>
                </c:pt>
                <c:pt idx="11">
                  <c:v>17.462520461143868</c:v>
                </c:pt>
                <c:pt idx="12">
                  <c:v>17.462418522137341</c:v>
                </c:pt>
                <c:pt idx="13">
                  <c:v>17.462744029565329</c:v>
                </c:pt>
                <c:pt idx="14">
                  <c:v>17.358483642184183</c:v>
                </c:pt>
                <c:pt idx="15">
                  <c:v>17.382125944473955</c:v>
                </c:pt>
                <c:pt idx="16">
                  <c:v>18.16142973078604</c:v>
                </c:pt>
                <c:pt idx="17">
                  <c:v>17.411694344452371</c:v>
                </c:pt>
                <c:pt idx="18">
                  <c:v>17.539349469620902</c:v>
                </c:pt>
                <c:pt idx="19">
                  <c:v>17.521280493796439</c:v>
                </c:pt>
                <c:pt idx="20" formatCode="0.0">
                  <c:v>9.0801023115100179</c:v>
                </c:pt>
                <c:pt idx="21" formatCode="0.0">
                  <c:v>9.0653173929977129</c:v>
                </c:pt>
                <c:pt idx="22" formatCode="0.0">
                  <c:v>9.0674477762022434</c:v>
                </c:pt>
                <c:pt idx="23" formatCode="0.0">
                  <c:v>9.0724388104590616</c:v>
                </c:pt>
                <c:pt idx="24" formatCode="0.0">
                  <c:v>9.0123915990197929</c:v>
                </c:pt>
                <c:pt idx="25" formatCode="0.0">
                  <c:v>9.1292397429297125</c:v>
                </c:pt>
                <c:pt idx="26" formatCode="0.0">
                  <c:v>9.0552745494323972</c:v>
                </c:pt>
                <c:pt idx="27" formatCode="0.0">
                  <c:v>9.0530994516020655</c:v>
                </c:pt>
                <c:pt idx="28" formatCode="0.0">
                  <c:v>9.1119650300461217</c:v>
                </c:pt>
                <c:pt idx="29" formatCode="0.0">
                  <c:v>9.1640015538787338</c:v>
                </c:pt>
                <c:pt idx="30" formatCode="0.0">
                  <c:v>13.893948507528876</c:v>
                </c:pt>
                <c:pt idx="31" formatCode="0.0">
                  <c:v>3.8693542947221431</c:v>
                </c:pt>
                <c:pt idx="32" formatCode="0.0">
                  <c:v>8.7449943041056031</c:v>
                </c:pt>
                <c:pt idx="33">
                  <c:v>8.9230085014896758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FC-4E6B-910F-4D352D47A1B3}"/>
            </c:ext>
          </c:extLst>
        </c:ser>
        <c:ser>
          <c:idx val="0"/>
          <c:order val="4"/>
          <c:tx>
            <c:strRef>
              <c:f>'Talnagögn | Numerical Data'!$D$100</c:f>
              <c:strCache>
                <c:ptCount val="1"/>
                <c:pt idx="0">
                  <c:v>Skógar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Data'!$H$98:$AV$98</c15:sqref>
                  </c15:fullRef>
                </c:ext>
              </c:extLst>
              <c:f>'Talnagögn | Numerical Data'!$H$98:$AO$98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Data'!$H$100:$AV$100</c15:sqref>
                  </c15:fullRef>
                </c:ext>
              </c:extLst>
              <c:f>'Talnagögn | Numerical Data'!$H$100:$AO$100</c:f>
              <c:numCache>
                <c:formatCode>0</c:formatCode>
                <c:ptCount val="34"/>
                <c:pt idx="0">
                  <c:v>-29.433074002552868</c:v>
                </c:pt>
                <c:pt idx="1">
                  <c:v>-30.652134723539461</c:v>
                </c:pt>
                <c:pt idx="2">
                  <c:v>-35.285335928894199</c:v>
                </c:pt>
                <c:pt idx="3">
                  <c:v>-40.397431341740941</c:v>
                </c:pt>
                <c:pt idx="4">
                  <c:v>-43.410334305914247</c:v>
                </c:pt>
                <c:pt idx="5">
                  <c:v>-53.008094449540813</c:v>
                </c:pt>
                <c:pt idx="6">
                  <c:v>-57.169796013024659</c:v>
                </c:pt>
                <c:pt idx="7">
                  <c:v>-64.324676021122812</c:v>
                </c:pt>
                <c:pt idx="8">
                  <c:v>-72.564012803543619</c:v>
                </c:pt>
                <c:pt idx="9">
                  <c:v>-78.839469234152133</c:v>
                </c:pt>
                <c:pt idx="10">
                  <c:v>-89.788479391195708</c:v>
                </c:pt>
                <c:pt idx="11">
                  <c:v>-95.359435843827328</c:v>
                </c:pt>
                <c:pt idx="12">
                  <c:v>-104.35149371275713</c:v>
                </c:pt>
                <c:pt idx="13">
                  <c:v>-114.9504775149846</c:v>
                </c:pt>
                <c:pt idx="14">
                  <c:v>-121.29509516041946</c:v>
                </c:pt>
                <c:pt idx="15">
                  <c:v>-140.43493512677301</c:v>
                </c:pt>
                <c:pt idx="16">
                  <c:v>-147.04711815079548</c:v>
                </c:pt>
                <c:pt idx="17">
                  <c:v>-264.70538743421685</c:v>
                </c:pt>
                <c:pt idx="18">
                  <c:v>-268.4834503660727</c:v>
                </c:pt>
                <c:pt idx="19">
                  <c:v>-281.24079191955349</c:v>
                </c:pt>
                <c:pt idx="20">
                  <c:v>-304.0300090648667</c:v>
                </c:pt>
                <c:pt idx="21">
                  <c:v>-331.19914807645483</c:v>
                </c:pt>
                <c:pt idx="22">
                  <c:v>-342.18526714716756</c:v>
                </c:pt>
                <c:pt idx="23">
                  <c:v>-359.89311935679069</c:v>
                </c:pt>
                <c:pt idx="24">
                  <c:v>-383.37873811819355</c:v>
                </c:pt>
                <c:pt idx="25">
                  <c:v>-408.37654035777763</c:v>
                </c:pt>
                <c:pt idx="26">
                  <c:v>-432.4409672710633</c:v>
                </c:pt>
                <c:pt idx="27">
                  <c:v>-470.3433401124887</c:v>
                </c:pt>
                <c:pt idx="28">
                  <c:v>-499.64259367922585</c:v>
                </c:pt>
                <c:pt idx="29">
                  <c:v>-501.14654964259813</c:v>
                </c:pt>
                <c:pt idx="30">
                  <c:v>-504.66601615086648</c:v>
                </c:pt>
                <c:pt idx="31">
                  <c:v>-505.08568940472725</c:v>
                </c:pt>
                <c:pt idx="32">
                  <c:v>-505.44650890364835</c:v>
                </c:pt>
                <c:pt idx="33">
                  <c:v>-507.88374774687588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C-4E6B-910F-4D352D47A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7750560"/>
        <c:axId val="1137752720"/>
      </c:line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 val="autoZero"/>
        <c:auto val="1"/>
        <c:lblAlgn val="ctr"/>
        <c:lblOffset val="100"/>
        <c:noMultiLvlLbl val="0"/>
      </c:catAx>
      <c:valAx>
        <c:axId val="11377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LULUCF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Data'!$E$100</c:f>
              <c:strCache>
                <c:ptCount val="1"/>
                <c:pt idx="0">
                  <c:v>Forest Land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Data'!$H$98:$AV$98</c15:sqref>
                  </c15:fullRef>
                </c:ext>
              </c:extLst>
              <c:f>'Talnagögn | Numerical Data'!$H$98:$AO$98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Data'!$H$100:$AV$100</c15:sqref>
                  </c15:fullRef>
                </c:ext>
              </c:extLst>
              <c:f>'Talnagögn | Numerical Data'!$H$100:$AO$100</c:f>
              <c:numCache>
                <c:formatCode>0</c:formatCode>
                <c:ptCount val="34"/>
                <c:pt idx="0">
                  <c:v>-29.433074002552868</c:v>
                </c:pt>
                <c:pt idx="1">
                  <c:v>-30.652134723539461</c:v>
                </c:pt>
                <c:pt idx="2">
                  <c:v>-35.285335928894199</c:v>
                </c:pt>
                <c:pt idx="3">
                  <c:v>-40.397431341740941</c:v>
                </c:pt>
                <c:pt idx="4">
                  <c:v>-43.410334305914247</c:v>
                </c:pt>
                <c:pt idx="5">
                  <c:v>-53.008094449540813</c:v>
                </c:pt>
                <c:pt idx="6">
                  <c:v>-57.169796013024659</c:v>
                </c:pt>
                <c:pt idx="7">
                  <c:v>-64.324676021122812</c:v>
                </c:pt>
                <c:pt idx="8">
                  <c:v>-72.564012803543619</c:v>
                </c:pt>
                <c:pt idx="9">
                  <c:v>-78.839469234152133</c:v>
                </c:pt>
                <c:pt idx="10">
                  <c:v>-89.788479391195708</c:v>
                </c:pt>
                <c:pt idx="11">
                  <c:v>-95.359435843827328</c:v>
                </c:pt>
                <c:pt idx="12">
                  <c:v>-104.35149371275713</c:v>
                </c:pt>
                <c:pt idx="13">
                  <c:v>-114.9504775149846</c:v>
                </c:pt>
                <c:pt idx="14">
                  <c:v>-121.29509516041946</c:v>
                </c:pt>
                <c:pt idx="15">
                  <c:v>-140.43493512677301</c:v>
                </c:pt>
                <c:pt idx="16">
                  <c:v>-147.04711815079548</c:v>
                </c:pt>
                <c:pt idx="17">
                  <c:v>-264.70538743421685</c:v>
                </c:pt>
                <c:pt idx="18">
                  <c:v>-268.4834503660727</c:v>
                </c:pt>
                <c:pt idx="19">
                  <c:v>-281.24079191955349</c:v>
                </c:pt>
                <c:pt idx="20">
                  <c:v>-304.0300090648667</c:v>
                </c:pt>
                <c:pt idx="21">
                  <c:v>-331.19914807645483</c:v>
                </c:pt>
                <c:pt idx="22">
                  <c:v>-342.18526714716756</c:v>
                </c:pt>
                <c:pt idx="23">
                  <c:v>-359.89311935679069</c:v>
                </c:pt>
                <c:pt idx="24">
                  <c:v>-383.37873811819355</c:v>
                </c:pt>
                <c:pt idx="25">
                  <c:v>-408.37654035777763</c:v>
                </c:pt>
                <c:pt idx="26">
                  <c:v>-432.4409672710633</c:v>
                </c:pt>
                <c:pt idx="27">
                  <c:v>-470.3433401124887</c:v>
                </c:pt>
                <c:pt idx="28">
                  <c:v>-499.64259367922585</c:v>
                </c:pt>
                <c:pt idx="29">
                  <c:v>-501.14654964259813</c:v>
                </c:pt>
                <c:pt idx="30">
                  <c:v>-504.66601615086648</c:v>
                </c:pt>
                <c:pt idx="31">
                  <c:v>-505.08568940472725</c:v>
                </c:pt>
                <c:pt idx="32">
                  <c:v>-505.44650890364835</c:v>
                </c:pt>
                <c:pt idx="33">
                  <c:v>-507.88374774687588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F-4EF1-9D1C-BFBF1E65E4E7}"/>
            </c:ext>
          </c:extLst>
        </c:ser>
        <c:ser>
          <c:idx val="2"/>
          <c:order val="1"/>
          <c:tx>
            <c:strRef>
              <c:f>'Talnagögn | Numerical Data'!$E$102</c:f>
              <c:strCache>
                <c:ptCount val="1"/>
                <c:pt idx="0">
                  <c:v>Grassland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Data'!$H$98:$AV$98</c15:sqref>
                  </c15:fullRef>
                </c:ext>
              </c:extLst>
              <c:f>'Talnagögn | Numerical Data'!$H$98:$AO$98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Data'!$H$102:$AV$102</c15:sqref>
                  </c15:fullRef>
                </c:ext>
              </c:extLst>
              <c:f>'Talnagögn | Numerical Data'!$H$102:$AO$102</c:f>
              <c:numCache>
                <c:formatCode>0</c:formatCode>
                <c:ptCount val="34"/>
                <c:pt idx="0">
                  <c:v>5707.4645784695613</c:v>
                </c:pt>
                <c:pt idx="1">
                  <c:v>5702.9471086305011</c:v>
                </c:pt>
                <c:pt idx="2">
                  <c:v>5696.677136931341</c:v>
                </c:pt>
                <c:pt idx="3">
                  <c:v>5709.9367012327129</c:v>
                </c:pt>
                <c:pt idx="4">
                  <c:v>5702.9985592146331</c:v>
                </c:pt>
                <c:pt idx="5">
                  <c:v>5697.5481749522596</c:v>
                </c:pt>
                <c:pt idx="6">
                  <c:v>5690.2992743954783</c:v>
                </c:pt>
                <c:pt idx="7">
                  <c:v>5691.7771121659143</c:v>
                </c:pt>
                <c:pt idx="8">
                  <c:v>5700.3875150939048</c:v>
                </c:pt>
                <c:pt idx="9">
                  <c:v>5713.3791458854685</c:v>
                </c:pt>
                <c:pt idx="10">
                  <c:v>5738.7963107655823</c:v>
                </c:pt>
                <c:pt idx="11">
                  <c:v>5754.478669500214</c:v>
                </c:pt>
                <c:pt idx="12">
                  <c:v>5780.3661201422356</c:v>
                </c:pt>
                <c:pt idx="13">
                  <c:v>5787.537545493652</c:v>
                </c:pt>
                <c:pt idx="14">
                  <c:v>5792.4837034415532</c:v>
                </c:pt>
                <c:pt idx="15">
                  <c:v>5810.9504489010933</c:v>
                </c:pt>
                <c:pt idx="16">
                  <c:v>5866.9928323330005</c:v>
                </c:pt>
                <c:pt idx="17">
                  <c:v>5889.5290257778151</c:v>
                </c:pt>
                <c:pt idx="18">
                  <c:v>5935.9917003524533</c:v>
                </c:pt>
                <c:pt idx="19">
                  <c:v>5942.4071118608981</c:v>
                </c:pt>
                <c:pt idx="20">
                  <c:v>5943.3343647697238</c:v>
                </c:pt>
                <c:pt idx="21">
                  <c:v>5944.1474813223313</c:v>
                </c:pt>
                <c:pt idx="22">
                  <c:v>5949.3586818837239</c:v>
                </c:pt>
                <c:pt idx="23">
                  <c:v>5955.7511189571142</c:v>
                </c:pt>
                <c:pt idx="24">
                  <c:v>5961.5143024292238</c:v>
                </c:pt>
                <c:pt idx="25">
                  <c:v>5965.6493359904243</c:v>
                </c:pt>
                <c:pt idx="26">
                  <c:v>5960.945596730222</c:v>
                </c:pt>
                <c:pt idx="27">
                  <c:v>5959.5827143425422</c:v>
                </c:pt>
                <c:pt idx="28">
                  <c:v>5964.2998888284837</c:v>
                </c:pt>
                <c:pt idx="29">
                  <c:v>5966.6713720220332</c:v>
                </c:pt>
                <c:pt idx="30">
                  <c:v>5968.2264825867896</c:v>
                </c:pt>
                <c:pt idx="31">
                  <c:v>5964.3119753651436</c:v>
                </c:pt>
                <c:pt idx="32">
                  <c:v>5971.2075032824032</c:v>
                </c:pt>
                <c:pt idx="33">
                  <c:v>5973.5384306449669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4F-4EF1-9D1C-BFBF1E65E4E7}"/>
            </c:ext>
          </c:extLst>
        </c:ser>
        <c:ser>
          <c:idx val="1"/>
          <c:order val="2"/>
          <c:tx>
            <c:strRef>
              <c:f>'Talnagögn | Numerical Data'!$E$101</c:f>
              <c:strCache>
                <c:ptCount val="1"/>
                <c:pt idx="0">
                  <c:v>Cropland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Data'!$H$98:$AV$98</c15:sqref>
                  </c15:fullRef>
                </c:ext>
              </c:extLst>
              <c:f>'Talnagögn | Numerical Data'!$H$98:$AO$98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Data'!$H$101:$AV$101</c15:sqref>
                  </c15:fullRef>
                </c:ext>
              </c:extLst>
              <c:f>'Talnagögn | Numerical Data'!$H$101:$AO$101</c:f>
              <c:numCache>
                <c:formatCode>0</c:formatCode>
                <c:ptCount val="34"/>
                <c:pt idx="0">
                  <c:v>1185.9153085231078</c:v>
                </c:pt>
                <c:pt idx="1">
                  <c:v>1187.2638854286588</c:v>
                </c:pt>
                <c:pt idx="2">
                  <c:v>1188.3955354836153</c:v>
                </c:pt>
                <c:pt idx="3">
                  <c:v>1189.6363628205768</c:v>
                </c:pt>
                <c:pt idx="4">
                  <c:v>1190.9021547822979</c:v>
                </c:pt>
                <c:pt idx="5">
                  <c:v>1192.2113485391526</c:v>
                </c:pt>
                <c:pt idx="6">
                  <c:v>1193.6596624000622</c:v>
                </c:pt>
                <c:pt idx="7">
                  <c:v>1194.8628299541294</c:v>
                </c:pt>
                <c:pt idx="8">
                  <c:v>1196.4526903818555</c:v>
                </c:pt>
                <c:pt idx="9">
                  <c:v>1197.7368910493774</c:v>
                </c:pt>
                <c:pt idx="10">
                  <c:v>1199.5475007222919</c:v>
                </c:pt>
                <c:pt idx="11">
                  <c:v>1201.0851962263291</c:v>
                </c:pt>
                <c:pt idx="12">
                  <c:v>1202.8667672852812</c:v>
                </c:pt>
                <c:pt idx="13">
                  <c:v>1204.5578665820744</c:v>
                </c:pt>
                <c:pt idx="14">
                  <c:v>1206.6086600154526</c:v>
                </c:pt>
                <c:pt idx="15">
                  <c:v>1208.3947690731713</c:v>
                </c:pt>
                <c:pt idx="16">
                  <c:v>1210.4524804476725</c:v>
                </c:pt>
                <c:pt idx="17">
                  <c:v>1212.6005150841872</c:v>
                </c:pt>
                <c:pt idx="18">
                  <c:v>1214.8710182421546</c:v>
                </c:pt>
                <c:pt idx="19">
                  <c:v>1267.7549687539338</c:v>
                </c:pt>
                <c:pt idx="20">
                  <c:v>1280.8351508251508</c:v>
                </c:pt>
                <c:pt idx="21">
                  <c:v>1293.9090162133464</c:v>
                </c:pt>
                <c:pt idx="22">
                  <c:v>1306.9766631142954</c:v>
                </c:pt>
                <c:pt idx="23">
                  <c:v>1320.0381874516931</c:v>
                </c:pt>
                <c:pt idx="24">
                  <c:v>1333.0936829466984</c:v>
                </c:pt>
                <c:pt idx="25">
                  <c:v>1346.2489511848655</c:v>
                </c:pt>
                <c:pt idx="26">
                  <c:v>1358.9731850138696</c:v>
                </c:pt>
                <c:pt idx="27">
                  <c:v>1372.2256409563267</c:v>
                </c:pt>
                <c:pt idx="28">
                  <c:v>1385.2571775152815</c:v>
                </c:pt>
                <c:pt idx="29">
                  <c:v>1398.2838620734381</c:v>
                </c:pt>
                <c:pt idx="30">
                  <c:v>1411.3501918010229</c:v>
                </c:pt>
                <c:pt idx="31">
                  <c:v>1424.3207836588861</c:v>
                </c:pt>
                <c:pt idx="32">
                  <c:v>1437.3311790413859</c:v>
                </c:pt>
                <c:pt idx="33">
                  <c:v>1450.3522866583978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4F-4EF1-9D1C-BFBF1E65E4E7}"/>
            </c:ext>
          </c:extLst>
        </c:ser>
        <c:ser>
          <c:idx val="3"/>
          <c:order val="3"/>
          <c:tx>
            <c:strRef>
              <c:f>'Talnagögn | Numerical Data'!$E$103</c:f>
              <c:strCache>
                <c:ptCount val="1"/>
                <c:pt idx="0">
                  <c:v>Wetlands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Data'!$H$98:$AV$98</c15:sqref>
                  </c15:fullRef>
                </c:ext>
              </c:extLst>
              <c:f>'Talnagögn | Numerical Data'!$H$98:$AO$98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Data'!$H$103:$AV$103</c15:sqref>
                  </c15:fullRef>
                </c:ext>
              </c:extLst>
              <c:f>'Talnagögn | Numerical Data'!$H$103:$AO$103</c:f>
              <c:numCache>
                <c:formatCode>0</c:formatCode>
                <c:ptCount val="34"/>
                <c:pt idx="0">
                  <c:v>847.10673307064053</c:v>
                </c:pt>
                <c:pt idx="1">
                  <c:v>858.91383169550954</c:v>
                </c:pt>
                <c:pt idx="2">
                  <c:v>858.7056620634703</c:v>
                </c:pt>
                <c:pt idx="3">
                  <c:v>858.59210902167251</c:v>
                </c:pt>
                <c:pt idx="4">
                  <c:v>857.48343532877141</c:v>
                </c:pt>
                <c:pt idx="5">
                  <c:v>857.29942485553897</c:v>
                </c:pt>
                <c:pt idx="6">
                  <c:v>860.50006244303268</c:v>
                </c:pt>
                <c:pt idx="7">
                  <c:v>860.28156677278002</c:v>
                </c:pt>
                <c:pt idx="8">
                  <c:v>859.76088760313337</c:v>
                </c:pt>
                <c:pt idx="9">
                  <c:v>858.42350009899883</c:v>
                </c:pt>
                <c:pt idx="10">
                  <c:v>856.87805686749186</c:v>
                </c:pt>
                <c:pt idx="11">
                  <c:v>855.08021732252109</c:v>
                </c:pt>
                <c:pt idx="12">
                  <c:v>854.11209035370712</c:v>
                </c:pt>
                <c:pt idx="13">
                  <c:v>852.1696992734162</c:v>
                </c:pt>
                <c:pt idx="14">
                  <c:v>851.04537349665384</c:v>
                </c:pt>
                <c:pt idx="15">
                  <c:v>849.68383523339116</c:v>
                </c:pt>
                <c:pt idx="16">
                  <c:v>849.97758836050184</c:v>
                </c:pt>
                <c:pt idx="17">
                  <c:v>845.43894933978629</c:v>
                </c:pt>
                <c:pt idx="18">
                  <c:v>841.99300184918093</c:v>
                </c:pt>
                <c:pt idx="19">
                  <c:v>839.31760063074239</c:v>
                </c:pt>
                <c:pt idx="20">
                  <c:v>838.12914520709853</c:v>
                </c:pt>
                <c:pt idx="21">
                  <c:v>831.33985660532289</c:v>
                </c:pt>
                <c:pt idx="22">
                  <c:v>830.05977242594668</c:v>
                </c:pt>
                <c:pt idx="23">
                  <c:v>828.82289557990293</c:v>
                </c:pt>
                <c:pt idx="24">
                  <c:v>827.77128146000723</c:v>
                </c:pt>
                <c:pt idx="25">
                  <c:v>826.56496664509802</c:v>
                </c:pt>
                <c:pt idx="26">
                  <c:v>823.79420476147243</c:v>
                </c:pt>
                <c:pt idx="27">
                  <c:v>822.60847182741486</c:v>
                </c:pt>
                <c:pt idx="28">
                  <c:v>821.22550667654332</c:v>
                </c:pt>
                <c:pt idx="29">
                  <c:v>820.39341763050015</c:v>
                </c:pt>
                <c:pt idx="30">
                  <c:v>812.89315873596775</c:v>
                </c:pt>
                <c:pt idx="31">
                  <c:v>811.62043352251612</c:v>
                </c:pt>
                <c:pt idx="32">
                  <c:v>845.18894352076757</c:v>
                </c:pt>
                <c:pt idx="33">
                  <c:v>817.65731654517595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4F-4EF1-9D1C-BFBF1E65E4E7}"/>
            </c:ext>
          </c:extLst>
        </c:ser>
        <c:ser>
          <c:idx val="5"/>
          <c:order val="4"/>
          <c:tx>
            <c:strRef>
              <c:f>'Talnagögn | Numerical Data'!$E$104</c:f>
              <c:strCache>
                <c:ptCount val="1"/>
                <c:pt idx="0">
                  <c:v>Other Emissions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Data'!$H$98:$AV$98</c15:sqref>
                  </c15:fullRef>
                </c:ext>
              </c:extLst>
              <c:f>'Talnagögn | Numerical Data'!$H$98:$AO$98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Data'!$H$104:$AV$104</c15:sqref>
                  </c15:fullRef>
                </c:ext>
              </c:extLst>
              <c:f>'Talnagögn | Numerical Data'!$H$104:$AO$104</c:f>
              <c:numCache>
                <c:formatCode>0</c:formatCode>
                <c:ptCount val="34"/>
                <c:pt idx="0">
                  <c:v>20.924052180471335</c:v>
                </c:pt>
                <c:pt idx="1">
                  <c:v>20.925265600151761</c:v>
                </c:pt>
                <c:pt idx="2">
                  <c:v>20.92526557940073</c:v>
                </c:pt>
                <c:pt idx="3">
                  <c:v>20.925533467730929</c:v>
                </c:pt>
                <c:pt idx="4">
                  <c:v>20.92491724206775</c:v>
                </c:pt>
                <c:pt idx="5">
                  <c:v>20.924804363783551</c:v>
                </c:pt>
                <c:pt idx="6">
                  <c:v>20.925086466421817</c:v>
                </c:pt>
                <c:pt idx="7">
                  <c:v>20.916819920658781</c:v>
                </c:pt>
                <c:pt idx="8">
                  <c:v>20.928279824757738</c:v>
                </c:pt>
                <c:pt idx="9">
                  <c:v>20.925532413486508</c:v>
                </c:pt>
                <c:pt idx="10">
                  <c:v>17.464838222829712</c:v>
                </c:pt>
                <c:pt idx="11">
                  <c:v>17.462520461143868</c:v>
                </c:pt>
                <c:pt idx="12">
                  <c:v>17.462418522137341</c:v>
                </c:pt>
                <c:pt idx="13">
                  <c:v>17.462744029565329</c:v>
                </c:pt>
                <c:pt idx="14">
                  <c:v>17.358483642184183</c:v>
                </c:pt>
                <c:pt idx="15">
                  <c:v>17.382125944473955</c:v>
                </c:pt>
                <c:pt idx="16">
                  <c:v>18.16142973078604</c:v>
                </c:pt>
                <c:pt idx="17">
                  <c:v>17.411694344452371</c:v>
                </c:pt>
                <c:pt idx="18">
                  <c:v>17.539349469620902</c:v>
                </c:pt>
                <c:pt idx="19">
                  <c:v>17.521280493796439</c:v>
                </c:pt>
                <c:pt idx="20" formatCode="0.0">
                  <c:v>9.0801023115100179</c:v>
                </c:pt>
                <c:pt idx="21" formatCode="0.0">
                  <c:v>9.0653173929977129</c:v>
                </c:pt>
                <c:pt idx="22" formatCode="0.0">
                  <c:v>9.0674477762022434</c:v>
                </c:pt>
                <c:pt idx="23" formatCode="0.0">
                  <c:v>9.0724388104590616</c:v>
                </c:pt>
                <c:pt idx="24" formatCode="0.0">
                  <c:v>9.0123915990197929</c:v>
                </c:pt>
                <c:pt idx="25" formatCode="0.0">
                  <c:v>9.1292397429297125</c:v>
                </c:pt>
                <c:pt idx="26" formatCode="0.0">
                  <c:v>9.0552745494323972</c:v>
                </c:pt>
                <c:pt idx="27" formatCode="0.0">
                  <c:v>9.0530994516020655</c:v>
                </c:pt>
                <c:pt idx="28" formatCode="0.0">
                  <c:v>9.1119650300461217</c:v>
                </c:pt>
                <c:pt idx="29" formatCode="0.0">
                  <c:v>9.1640015538787338</c:v>
                </c:pt>
                <c:pt idx="30" formatCode="0.0">
                  <c:v>13.893948507528876</c:v>
                </c:pt>
                <c:pt idx="31" formatCode="0.0">
                  <c:v>3.8693542947221431</c:v>
                </c:pt>
                <c:pt idx="32" formatCode="0.0">
                  <c:v>8.7449943041056031</c:v>
                </c:pt>
                <c:pt idx="33">
                  <c:v>8.9230085014896758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4F-4EF1-9D1C-BFBF1E65E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137750560"/>
        <c:axId val="1137752720"/>
      </c:bar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 val="autoZero"/>
        <c:auto val="1"/>
        <c:lblAlgn val="ctr"/>
        <c:lblOffset val="100"/>
        <c:noMultiLvlLbl val="0"/>
      </c:catAx>
      <c:valAx>
        <c:axId val="11377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LULUCF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'Talnagögn | Numerical Data'!$E$102</c:f>
              <c:strCache>
                <c:ptCount val="1"/>
                <c:pt idx="0">
                  <c:v>Grassland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Data'!$H$98:$AV$98</c15:sqref>
                  </c15:fullRef>
                </c:ext>
              </c:extLst>
              <c:f>'Talnagögn | Numerical Data'!$H$98:$AO$98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Data'!$H$102:$AV$102</c15:sqref>
                  </c15:fullRef>
                </c:ext>
              </c:extLst>
              <c:f>'Talnagögn | Numerical Data'!$H$102:$AO$102</c:f>
              <c:numCache>
                <c:formatCode>0</c:formatCode>
                <c:ptCount val="34"/>
                <c:pt idx="0">
                  <c:v>5707.4645784695613</c:v>
                </c:pt>
                <c:pt idx="1">
                  <c:v>5702.9471086305011</c:v>
                </c:pt>
                <c:pt idx="2">
                  <c:v>5696.677136931341</c:v>
                </c:pt>
                <c:pt idx="3">
                  <c:v>5709.9367012327129</c:v>
                </c:pt>
                <c:pt idx="4">
                  <c:v>5702.9985592146331</c:v>
                </c:pt>
                <c:pt idx="5">
                  <c:v>5697.5481749522596</c:v>
                </c:pt>
                <c:pt idx="6">
                  <c:v>5690.2992743954783</c:v>
                </c:pt>
                <c:pt idx="7">
                  <c:v>5691.7771121659143</c:v>
                </c:pt>
                <c:pt idx="8">
                  <c:v>5700.3875150939048</c:v>
                </c:pt>
                <c:pt idx="9">
                  <c:v>5713.3791458854685</c:v>
                </c:pt>
                <c:pt idx="10">
                  <c:v>5738.7963107655823</c:v>
                </c:pt>
                <c:pt idx="11">
                  <c:v>5754.478669500214</c:v>
                </c:pt>
                <c:pt idx="12">
                  <c:v>5780.3661201422356</c:v>
                </c:pt>
                <c:pt idx="13">
                  <c:v>5787.537545493652</c:v>
                </c:pt>
                <c:pt idx="14">
                  <c:v>5792.4837034415532</c:v>
                </c:pt>
                <c:pt idx="15">
                  <c:v>5810.9504489010933</c:v>
                </c:pt>
                <c:pt idx="16">
                  <c:v>5866.9928323330005</c:v>
                </c:pt>
                <c:pt idx="17">
                  <c:v>5889.5290257778151</c:v>
                </c:pt>
                <c:pt idx="18">
                  <c:v>5935.9917003524533</c:v>
                </c:pt>
                <c:pt idx="19">
                  <c:v>5942.4071118608981</c:v>
                </c:pt>
                <c:pt idx="20">
                  <c:v>5943.3343647697238</c:v>
                </c:pt>
                <c:pt idx="21">
                  <c:v>5944.1474813223313</c:v>
                </c:pt>
                <c:pt idx="22">
                  <c:v>5949.3586818837239</c:v>
                </c:pt>
                <c:pt idx="23">
                  <c:v>5955.7511189571142</c:v>
                </c:pt>
                <c:pt idx="24">
                  <c:v>5961.5143024292238</c:v>
                </c:pt>
                <c:pt idx="25">
                  <c:v>5965.6493359904243</c:v>
                </c:pt>
                <c:pt idx="26">
                  <c:v>5960.945596730222</c:v>
                </c:pt>
                <c:pt idx="27">
                  <c:v>5959.5827143425422</c:v>
                </c:pt>
                <c:pt idx="28">
                  <c:v>5964.2998888284837</c:v>
                </c:pt>
                <c:pt idx="29">
                  <c:v>5966.6713720220332</c:v>
                </c:pt>
                <c:pt idx="30">
                  <c:v>5968.2264825867896</c:v>
                </c:pt>
                <c:pt idx="31">
                  <c:v>5964.3119753651436</c:v>
                </c:pt>
                <c:pt idx="32">
                  <c:v>5971.2075032824032</c:v>
                </c:pt>
                <c:pt idx="33">
                  <c:v>5973.5384306449669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08-4050-9301-19542B314263}"/>
            </c:ext>
          </c:extLst>
        </c:ser>
        <c:ser>
          <c:idx val="1"/>
          <c:order val="1"/>
          <c:tx>
            <c:strRef>
              <c:f>'Talnagögn | Numerical Data'!$E$101</c:f>
              <c:strCache>
                <c:ptCount val="1"/>
                <c:pt idx="0">
                  <c:v>Cropland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Data'!$H$98:$AV$98</c15:sqref>
                  </c15:fullRef>
                </c:ext>
              </c:extLst>
              <c:f>'Talnagögn | Numerical Data'!$H$98:$AO$98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Data'!$H$101:$AV$101</c15:sqref>
                  </c15:fullRef>
                </c:ext>
              </c:extLst>
              <c:f>'Talnagögn | Numerical Data'!$H$101:$AO$101</c:f>
              <c:numCache>
                <c:formatCode>0</c:formatCode>
                <c:ptCount val="34"/>
                <c:pt idx="0">
                  <c:v>1185.9153085231078</c:v>
                </c:pt>
                <c:pt idx="1">
                  <c:v>1187.2638854286588</c:v>
                </c:pt>
                <c:pt idx="2">
                  <c:v>1188.3955354836153</c:v>
                </c:pt>
                <c:pt idx="3">
                  <c:v>1189.6363628205768</c:v>
                </c:pt>
                <c:pt idx="4">
                  <c:v>1190.9021547822979</c:v>
                </c:pt>
                <c:pt idx="5">
                  <c:v>1192.2113485391526</c:v>
                </c:pt>
                <c:pt idx="6">
                  <c:v>1193.6596624000622</c:v>
                </c:pt>
                <c:pt idx="7">
                  <c:v>1194.8628299541294</c:v>
                </c:pt>
                <c:pt idx="8">
                  <c:v>1196.4526903818555</c:v>
                </c:pt>
                <c:pt idx="9">
                  <c:v>1197.7368910493774</c:v>
                </c:pt>
                <c:pt idx="10">
                  <c:v>1199.5475007222919</c:v>
                </c:pt>
                <c:pt idx="11">
                  <c:v>1201.0851962263291</c:v>
                </c:pt>
                <c:pt idx="12">
                  <c:v>1202.8667672852812</c:v>
                </c:pt>
                <c:pt idx="13">
                  <c:v>1204.5578665820744</c:v>
                </c:pt>
                <c:pt idx="14">
                  <c:v>1206.6086600154526</c:v>
                </c:pt>
                <c:pt idx="15">
                  <c:v>1208.3947690731713</c:v>
                </c:pt>
                <c:pt idx="16">
                  <c:v>1210.4524804476725</c:v>
                </c:pt>
                <c:pt idx="17">
                  <c:v>1212.6005150841872</c:v>
                </c:pt>
                <c:pt idx="18">
                  <c:v>1214.8710182421546</c:v>
                </c:pt>
                <c:pt idx="19">
                  <c:v>1267.7549687539338</c:v>
                </c:pt>
                <c:pt idx="20">
                  <c:v>1280.8351508251508</c:v>
                </c:pt>
                <c:pt idx="21">
                  <c:v>1293.9090162133464</c:v>
                </c:pt>
                <c:pt idx="22">
                  <c:v>1306.9766631142954</c:v>
                </c:pt>
                <c:pt idx="23">
                  <c:v>1320.0381874516931</c:v>
                </c:pt>
                <c:pt idx="24">
                  <c:v>1333.0936829466984</c:v>
                </c:pt>
                <c:pt idx="25">
                  <c:v>1346.2489511848655</c:v>
                </c:pt>
                <c:pt idx="26">
                  <c:v>1358.9731850138696</c:v>
                </c:pt>
                <c:pt idx="27">
                  <c:v>1372.2256409563267</c:v>
                </c:pt>
                <c:pt idx="28">
                  <c:v>1385.2571775152815</c:v>
                </c:pt>
                <c:pt idx="29">
                  <c:v>1398.2838620734381</c:v>
                </c:pt>
                <c:pt idx="30">
                  <c:v>1411.3501918010229</c:v>
                </c:pt>
                <c:pt idx="31">
                  <c:v>1424.3207836588861</c:v>
                </c:pt>
                <c:pt idx="32">
                  <c:v>1437.3311790413859</c:v>
                </c:pt>
                <c:pt idx="33">
                  <c:v>1450.3522866583978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08-4050-9301-19542B314263}"/>
            </c:ext>
          </c:extLst>
        </c:ser>
        <c:ser>
          <c:idx val="3"/>
          <c:order val="2"/>
          <c:tx>
            <c:strRef>
              <c:f>'Talnagögn | Numerical Data'!$E$103</c:f>
              <c:strCache>
                <c:ptCount val="1"/>
                <c:pt idx="0">
                  <c:v>Wetlands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Data'!$H$98:$AV$98</c15:sqref>
                  </c15:fullRef>
                </c:ext>
              </c:extLst>
              <c:f>'Talnagögn | Numerical Data'!$H$98:$AO$98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Data'!$H$103:$AV$103</c15:sqref>
                  </c15:fullRef>
                </c:ext>
              </c:extLst>
              <c:f>'Talnagögn | Numerical Data'!$H$103:$AO$103</c:f>
              <c:numCache>
                <c:formatCode>0</c:formatCode>
                <c:ptCount val="34"/>
                <c:pt idx="0">
                  <c:v>847.10673307064053</c:v>
                </c:pt>
                <c:pt idx="1">
                  <c:v>858.91383169550954</c:v>
                </c:pt>
                <c:pt idx="2">
                  <c:v>858.7056620634703</c:v>
                </c:pt>
                <c:pt idx="3">
                  <c:v>858.59210902167251</c:v>
                </c:pt>
                <c:pt idx="4">
                  <c:v>857.48343532877141</c:v>
                </c:pt>
                <c:pt idx="5">
                  <c:v>857.29942485553897</c:v>
                </c:pt>
                <c:pt idx="6">
                  <c:v>860.50006244303268</c:v>
                </c:pt>
                <c:pt idx="7">
                  <c:v>860.28156677278002</c:v>
                </c:pt>
                <c:pt idx="8">
                  <c:v>859.76088760313337</c:v>
                </c:pt>
                <c:pt idx="9">
                  <c:v>858.42350009899883</c:v>
                </c:pt>
                <c:pt idx="10">
                  <c:v>856.87805686749186</c:v>
                </c:pt>
                <c:pt idx="11">
                  <c:v>855.08021732252109</c:v>
                </c:pt>
                <c:pt idx="12">
                  <c:v>854.11209035370712</c:v>
                </c:pt>
                <c:pt idx="13">
                  <c:v>852.1696992734162</c:v>
                </c:pt>
                <c:pt idx="14">
                  <c:v>851.04537349665384</c:v>
                </c:pt>
                <c:pt idx="15">
                  <c:v>849.68383523339116</c:v>
                </c:pt>
                <c:pt idx="16">
                  <c:v>849.97758836050184</c:v>
                </c:pt>
                <c:pt idx="17">
                  <c:v>845.43894933978629</c:v>
                </c:pt>
                <c:pt idx="18">
                  <c:v>841.99300184918093</c:v>
                </c:pt>
                <c:pt idx="19">
                  <c:v>839.31760063074239</c:v>
                </c:pt>
                <c:pt idx="20">
                  <c:v>838.12914520709853</c:v>
                </c:pt>
                <c:pt idx="21">
                  <c:v>831.33985660532289</c:v>
                </c:pt>
                <c:pt idx="22">
                  <c:v>830.05977242594668</c:v>
                </c:pt>
                <c:pt idx="23">
                  <c:v>828.82289557990293</c:v>
                </c:pt>
                <c:pt idx="24">
                  <c:v>827.77128146000723</c:v>
                </c:pt>
                <c:pt idx="25">
                  <c:v>826.56496664509802</c:v>
                </c:pt>
                <c:pt idx="26">
                  <c:v>823.79420476147243</c:v>
                </c:pt>
                <c:pt idx="27">
                  <c:v>822.60847182741486</c:v>
                </c:pt>
                <c:pt idx="28">
                  <c:v>821.22550667654332</c:v>
                </c:pt>
                <c:pt idx="29">
                  <c:v>820.39341763050015</c:v>
                </c:pt>
                <c:pt idx="30">
                  <c:v>812.89315873596775</c:v>
                </c:pt>
                <c:pt idx="31">
                  <c:v>811.62043352251612</c:v>
                </c:pt>
                <c:pt idx="32">
                  <c:v>845.18894352076757</c:v>
                </c:pt>
                <c:pt idx="33">
                  <c:v>817.65731654517595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08-4050-9301-19542B314263}"/>
            </c:ext>
          </c:extLst>
        </c:ser>
        <c:ser>
          <c:idx val="5"/>
          <c:order val="3"/>
          <c:tx>
            <c:strRef>
              <c:f>'Talnagögn | Numerical Data'!$E$104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Data'!$H$98:$AV$98</c15:sqref>
                  </c15:fullRef>
                </c:ext>
              </c:extLst>
              <c:f>'Talnagögn | Numerical Data'!$H$98:$AO$98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Data'!$H$104:$AV$104</c15:sqref>
                  </c15:fullRef>
                </c:ext>
              </c:extLst>
              <c:f>'Talnagögn | Numerical Data'!$H$104:$AO$104</c:f>
              <c:numCache>
                <c:formatCode>0</c:formatCode>
                <c:ptCount val="34"/>
                <c:pt idx="0">
                  <c:v>20.924052180471335</c:v>
                </c:pt>
                <c:pt idx="1">
                  <c:v>20.925265600151761</c:v>
                </c:pt>
                <c:pt idx="2">
                  <c:v>20.92526557940073</c:v>
                </c:pt>
                <c:pt idx="3">
                  <c:v>20.925533467730929</c:v>
                </c:pt>
                <c:pt idx="4">
                  <c:v>20.92491724206775</c:v>
                </c:pt>
                <c:pt idx="5">
                  <c:v>20.924804363783551</c:v>
                </c:pt>
                <c:pt idx="6">
                  <c:v>20.925086466421817</c:v>
                </c:pt>
                <c:pt idx="7">
                  <c:v>20.916819920658781</c:v>
                </c:pt>
                <c:pt idx="8">
                  <c:v>20.928279824757738</c:v>
                </c:pt>
                <c:pt idx="9">
                  <c:v>20.925532413486508</c:v>
                </c:pt>
                <c:pt idx="10">
                  <c:v>17.464838222829712</c:v>
                </c:pt>
                <c:pt idx="11">
                  <c:v>17.462520461143868</c:v>
                </c:pt>
                <c:pt idx="12">
                  <c:v>17.462418522137341</c:v>
                </c:pt>
                <c:pt idx="13">
                  <c:v>17.462744029565329</c:v>
                </c:pt>
                <c:pt idx="14">
                  <c:v>17.358483642184183</c:v>
                </c:pt>
                <c:pt idx="15">
                  <c:v>17.382125944473955</c:v>
                </c:pt>
                <c:pt idx="16">
                  <c:v>18.16142973078604</c:v>
                </c:pt>
                <c:pt idx="17">
                  <c:v>17.411694344452371</c:v>
                </c:pt>
                <c:pt idx="18">
                  <c:v>17.539349469620902</c:v>
                </c:pt>
                <c:pt idx="19">
                  <c:v>17.521280493796439</c:v>
                </c:pt>
                <c:pt idx="20" formatCode="0.0">
                  <c:v>9.0801023115100179</c:v>
                </c:pt>
                <c:pt idx="21" formatCode="0.0">
                  <c:v>9.0653173929977129</c:v>
                </c:pt>
                <c:pt idx="22" formatCode="0.0">
                  <c:v>9.0674477762022434</c:v>
                </c:pt>
                <c:pt idx="23" formatCode="0.0">
                  <c:v>9.0724388104590616</c:v>
                </c:pt>
                <c:pt idx="24" formatCode="0.0">
                  <c:v>9.0123915990197929</c:v>
                </c:pt>
                <c:pt idx="25" formatCode="0.0">
                  <c:v>9.1292397429297125</c:v>
                </c:pt>
                <c:pt idx="26" formatCode="0.0">
                  <c:v>9.0552745494323972</c:v>
                </c:pt>
                <c:pt idx="27" formatCode="0.0">
                  <c:v>9.0530994516020655</c:v>
                </c:pt>
                <c:pt idx="28" formatCode="0.0">
                  <c:v>9.1119650300461217</c:v>
                </c:pt>
                <c:pt idx="29" formatCode="0.0">
                  <c:v>9.1640015538787338</c:v>
                </c:pt>
                <c:pt idx="30" formatCode="0.0">
                  <c:v>13.893948507528876</c:v>
                </c:pt>
                <c:pt idx="31" formatCode="0.0">
                  <c:v>3.8693542947221431</c:v>
                </c:pt>
                <c:pt idx="32" formatCode="0.0">
                  <c:v>8.7449943041056031</c:v>
                </c:pt>
                <c:pt idx="33">
                  <c:v>8.9230085014896758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08-4050-9301-19542B314263}"/>
            </c:ext>
          </c:extLst>
        </c:ser>
        <c:ser>
          <c:idx val="0"/>
          <c:order val="4"/>
          <c:tx>
            <c:strRef>
              <c:f>'Talnagögn | Numerical Data'!$E$100</c:f>
              <c:strCache>
                <c:ptCount val="1"/>
                <c:pt idx="0">
                  <c:v>Forest Land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Data'!$H$98:$AV$98</c15:sqref>
                  </c15:fullRef>
                </c:ext>
              </c:extLst>
              <c:f>'Talnagögn | Numerical Data'!$H$98:$AO$98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Data'!$H$100:$AV$100</c15:sqref>
                  </c15:fullRef>
                </c:ext>
              </c:extLst>
              <c:f>'Talnagögn | Numerical Data'!$H$100:$AO$100</c:f>
              <c:numCache>
                <c:formatCode>0</c:formatCode>
                <c:ptCount val="34"/>
                <c:pt idx="0">
                  <c:v>-29.433074002552868</c:v>
                </c:pt>
                <c:pt idx="1">
                  <c:v>-30.652134723539461</c:v>
                </c:pt>
                <c:pt idx="2">
                  <c:v>-35.285335928894199</c:v>
                </c:pt>
                <c:pt idx="3">
                  <c:v>-40.397431341740941</c:v>
                </c:pt>
                <c:pt idx="4">
                  <c:v>-43.410334305914247</c:v>
                </c:pt>
                <c:pt idx="5">
                  <c:v>-53.008094449540813</c:v>
                </c:pt>
                <c:pt idx="6">
                  <c:v>-57.169796013024659</c:v>
                </c:pt>
                <c:pt idx="7">
                  <c:v>-64.324676021122812</c:v>
                </c:pt>
                <c:pt idx="8">
                  <c:v>-72.564012803543619</c:v>
                </c:pt>
                <c:pt idx="9">
                  <c:v>-78.839469234152133</c:v>
                </c:pt>
                <c:pt idx="10">
                  <c:v>-89.788479391195708</c:v>
                </c:pt>
                <c:pt idx="11">
                  <c:v>-95.359435843827328</c:v>
                </c:pt>
                <c:pt idx="12">
                  <c:v>-104.35149371275713</c:v>
                </c:pt>
                <c:pt idx="13">
                  <c:v>-114.9504775149846</c:v>
                </c:pt>
                <c:pt idx="14">
                  <c:v>-121.29509516041946</c:v>
                </c:pt>
                <c:pt idx="15">
                  <c:v>-140.43493512677301</c:v>
                </c:pt>
                <c:pt idx="16">
                  <c:v>-147.04711815079548</c:v>
                </c:pt>
                <c:pt idx="17">
                  <c:v>-264.70538743421685</c:v>
                </c:pt>
                <c:pt idx="18">
                  <c:v>-268.4834503660727</c:v>
                </c:pt>
                <c:pt idx="19">
                  <c:v>-281.24079191955349</c:v>
                </c:pt>
                <c:pt idx="20">
                  <c:v>-304.0300090648667</c:v>
                </c:pt>
                <c:pt idx="21">
                  <c:v>-331.19914807645483</c:v>
                </c:pt>
                <c:pt idx="22">
                  <c:v>-342.18526714716756</c:v>
                </c:pt>
                <c:pt idx="23">
                  <c:v>-359.89311935679069</c:v>
                </c:pt>
                <c:pt idx="24">
                  <c:v>-383.37873811819355</c:v>
                </c:pt>
                <c:pt idx="25">
                  <c:v>-408.37654035777763</c:v>
                </c:pt>
                <c:pt idx="26">
                  <c:v>-432.4409672710633</c:v>
                </c:pt>
                <c:pt idx="27">
                  <c:v>-470.3433401124887</c:v>
                </c:pt>
                <c:pt idx="28">
                  <c:v>-499.64259367922585</c:v>
                </c:pt>
                <c:pt idx="29">
                  <c:v>-501.14654964259813</c:v>
                </c:pt>
                <c:pt idx="30">
                  <c:v>-504.66601615086648</c:v>
                </c:pt>
                <c:pt idx="31">
                  <c:v>-505.08568940472725</c:v>
                </c:pt>
                <c:pt idx="32">
                  <c:v>-505.44650890364835</c:v>
                </c:pt>
                <c:pt idx="33">
                  <c:v>-507.88374774687588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8-4050-9301-19542B314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7750560"/>
        <c:axId val="1137752720"/>
      </c:line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 val="autoZero"/>
        <c:auto val="1"/>
        <c:lblAlgn val="ctr"/>
        <c:lblOffset val="100"/>
        <c:noMultiLvlLbl val="0"/>
      </c:catAx>
      <c:valAx>
        <c:axId val="11377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LULUCF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02-47EF-BD57-24EFE31461B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602-47EF-BD57-24EFE31461B2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602-47EF-BD57-24EFE31461B2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02-47EF-BD57-24EFE31461B2}"/>
              </c:ext>
            </c:extLst>
          </c:dPt>
          <c:cat>
            <c:strRef>
              <c:f>'Losun | Emissions'!$AF$529:$AF$533</c:f>
              <c:strCache>
                <c:ptCount val="5"/>
                <c:pt idx="0">
                  <c:v>Forest Land</c:v>
                </c:pt>
                <c:pt idx="1">
                  <c:v>Cropland</c:v>
                </c:pt>
                <c:pt idx="2">
                  <c:v>Grassland</c:v>
                </c:pt>
                <c:pt idx="3">
                  <c:v>Wetlands</c:v>
                </c:pt>
                <c:pt idx="4">
                  <c:v>Other Emissions</c:v>
                </c:pt>
              </c:strCache>
            </c:strRef>
          </c:cat>
          <c:val>
            <c:numRef>
              <c:f>'Losun | Emissions'!$E$529:$E$533</c:f>
              <c:numCache>
                <c:formatCode>0</c:formatCode>
                <c:ptCount val="5"/>
                <c:pt idx="0">
                  <c:v>-507.88374774687588</c:v>
                </c:pt>
                <c:pt idx="1">
                  <c:v>1450.3522866583978</c:v>
                </c:pt>
                <c:pt idx="2">
                  <c:v>5973.5384306449669</c:v>
                </c:pt>
                <c:pt idx="3">
                  <c:v>817.65731654517595</c:v>
                </c:pt>
                <c:pt idx="4" formatCode="0.0">
                  <c:v>8.9230085014896758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02-47EF-BD57-24EFE3146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199688"/>
        <c:axId val="144120076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'Losun | Emissions'!$AF$529:$AF$533</c15:sqref>
                        </c15:formulaRef>
                      </c:ext>
                    </c:extLst>
                    <c:strCache>
                      <c:ptCount val="5"/>
                      <c:pt idx="0">
                        <c:v>Forest Land</c:v>
                      </c:pt>
                      <c:pt idx="1">
                        <c:v>Cropland</c:v>
                      </c:pt>
                      <c:pt idx="2">
                        <c:v>Grassland</c:v>
                      </c:pt>
                      <c:pt idx="3">
                        <c:v>Wetlands</c:v>
                      </c:pt>
                      <c:pt idx="4">
                        <c:v>Other Emissions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Emissions'!$F$529:$F$533</c15:sqref>
                        </c15:formulaRef>
                      </c:ext>
                    </c:extLst>
                    <c:numCache>
                      <c:formatCode>0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1602-47EF-BD57-24EFE31461B2}"/>
                  </c:ext>
                </c:extLst>
              </c15:ser>
            </c15:filteredBarSeries>
          </c:ext>
        </c:extLst>
      </c:barChart>
      <c:catAx>
        <c:axId val="1441199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200768"/>
        <c:crosses val="autoZero"/>
        <c:auto val="1"/>
        <c:lblAlgn val="ctr"/>
        <c:lblOffset val="100"/>
        <c:noMultiLvlLbl val="0"/>
      </c:catAx>
      <c:valAx>
        <c:axId val="1441200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199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Agriculture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'Talnagögn | Numerical Data'!$E$81</c:f>
              <c:strCache>
                <c:ptCount val="1"/>
                <c:pt idx="0">
                  <c:v>Cattle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Data'!$H$81:$AV$81</c15:sqref>
                  </c15:fullRef>
                </c:ext>
              </c:extLst>
              <c:f>'Talnagögn | Numerical Data'!$H$81:$AO$81</c:f>
              <c:numCache>
                <c:formatCode>0</c:formatCode>
                <c:ptCount val="34"/>
                <c:pt idx="0">
                  <c:v>188.0046887541811</c:v>
                </c:pt>
                <c:pt idx="1">
                  <c:v>190.61512159758942</c:v>
                </c:pt>
                <c:pt idx="2">
                  <c:v>191.96971857402184</c:v>
                </c:pt>
                <c:pt idx="3">
                  <c:v>187.49914689792348</c:v>
                </c:pt>
                <c:pt idx="4">
                  <c:v>183.69739134605561</c:v>
                </c:pt>
                <c:pt idx="5">
                  <c:v>183.96792923256734</c:v>
                </c:pt>
                <c:pt idx="6">
                  <c:v>185.93223310764947</c:v>
                </c:pt>
                <c:pt idx="7">
                  <c:v>177.11008267366424</c:v>
                </c:pt>
                <c:pt idx="8">
                  <c:v>179.37383166888964</c:v>
                </c:pt>
                <c:pt idx="9">
                  <c:v>174.86314361902191</c:v>
                </c:pt>
                <c:pt idx="10">
                  <c:v>169.58121942611245</c:v>
                </c:pt>
                <c:pt idx="11">
                  <c:v>166.22151914232143</c:v>
                </c:pt>
                <c:pt idx="12">
                  <c:v>160.3627678317103</c:v>
                </c:pt>
                <c:pt idx="13">
                  <c:v>156.52374292097076</c:v>
                </c:pt>
                <c:pt idx="14">
                  <c:v>153.12517707350685</c:v>
                </c:pt>
                <c:pt idx="15">
                  <c:v>154.63736709249861</c:v>
                </c:pt>
                <c:pt idx="16">
                  <c:v>161.98570245216249</c:v>
                </c:pt>
                <c:pt idx="17">
                  <c:v>167.84706840317421</c:v>
                </c:pt>
                <c:pt idx="18">
                  <c:v>170.80791508327954</c:v>
                </c:pt>
                <c:pt idx="19">
                  <c:v>173.0470126451134</c:v>
                </c:pt>
                <c:pt idx="20">
                  <c:v>168.42744533890814</c:v>
                </c:pt>
                <c:pt idx="21">
                  <c:v>167.85692310908078</c:v>
                </c:pt>
                <c:pt idx="22">
                  <c:v>160.48462903994377</c:v>
                </c:pt>
                <c:pt idx="23">
                  <c:v>156.68974799226569</c:v>
                </c:pt>
                <c:pt idx="24">
                  <c:v>169.56330639343651</c:v>
                </c:pt>
                <c:pt idx="25">
                  <c:v>179.38176663051135</c:v>
                </c:pt>
                <c:pt idx="26">
                  <c:v>180.59257760703559</c:v>
                </c:pt>
                <c:pt idx="27">
                  <c:v>180.64651542700517</c:v>
                </c:pt>
                <c:pt idx="28">
                  <c:v>181.4030228179445</c:v>
                </c:pt>
                <c:pt idx="29">
                  <c:v>181.79319832809949</c:v>
                </c:pt>
                <c:pt idx="30">
                  <c:v>180.46493792406258</c:v>
                </c:pt>
                <c:pt idx="31">
                  <c:v>181.84713049735353</c:v>
                </c:pt>
                <c:pt idx="32">
                  <c:v>180.65961044039184</c:v>
                </c:pt>
                <c:pt idx="33">
                  <c:v>174.80922310000031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49-4D21-AD11-636335D33DBE}"/>
            </c:ext>
          </c:extLst>
        </c:ser>
        <c:ser>
          <c:idx val="6"/>
          <c:order val="1"/>
          <c:tx>
            <c:strRef>
              <c:f>'Talnagögn | Numerical Data'!$E$85</c:f>
              <c:strCache>
                <c:ptCount val="1"/>
                <c:pt idx="0">
                  <c:v>Sheep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Data'!$H$85:$AV$85</c15:sqref>
                  </c15:fullRef>
                </c:ext>
              </c:extLst>
              <c:f>'Talnagögn | Numerical Data'!$H$85:$AO$85</c:f>
              <c:numCache>
                <c:formatCode>0</c:formatCode>
                <c:ptCount val="34"/>
                <c:pt idx="0">
                  <c:v>231.1390763888657</c:v>
                </c:pt>
                <c:pt idx="1">
                  <c:v>214.55316269165007</c:v>
                </c:pt>
                <c:pt idx="2">
                  <c:v>203.74692990564867</c:v>
                </c:pt>
                <c:pt idx="3">
                  <c:v>204.10437502900382</c:v>
                </c:pt>
                <c:pt idx="4">
                  <c:v>207.35865495715228</c:v>
                </c:pt>
                <c:pt idx="5">
                  <c:v>190.38253159347332</c:v>
                </c:pt>
                <c:pt idx="6">
                  <c:v>191.59951140474078</c:v>
                </c:pt>
                <c:pt idx="7">
                  <c:v>195.60074471306925</c:v>
                </c:pt>
                <c:pt idx="8">
                  <c:v>201.43202112298107</c:v>
                </c:pt>
                <c:pt idx="9">
                  <c:v>199.84918520706651</c:v>
                </c:pt>
                <c:pt idx="10">
                  <c:v>191.05209113213883</c:v>
                </c:pt>
                <c:pt idx="11">
                  <c:v>193.52199263556417</c:v>
                </c:pt>
                <c:pt idx="12">
                  <c:v>191.73028981143511</c:v>
                </c:pt>
                <c:pt idx="13">
                  <c:v>188.89537199929515</c:v>
                </c:pt>
                <c:pt idx="14">
                  <c:v>185.09394945828004</c:v>
                </c:pt>
                <c:pt idx="15">
                  <c:v>184.38148667467073</c:v>
                </c:pt>
                <c:pt idx="16">
                  <c:v>185.45505018227988</c:v>
                </c:pt>
                <c:pt idx="17">
                  <c:v>186.17693381308857</c:v>
                </c:pt>
                <c:pt idx="18">
                  <c:v>187.73507187901035</c:v>
                </c:pt>
                <c:pt idx="19">
                  <c:v>192.73763182555481</c:v>
                </c:pt>
                <c:pt idx="20">
                  <c:v>196.50489505690683</c:v>
                </c:pt>
                <c:pt idx="21">
                  <c:v>193.96103345167069</c:v>
                </c:pt>
                <c:pt idx="22">
                  <c:v>192.45195197235614</c:v>
                </c:pt>
                <c:pt idx="23">
                  <c:v>189.22390690238441</c:v>
                </c:pt>
                <c:pt idx="24">
                  <c:v>195.98850979835902</c:v>
                </c:pt>
                <c:pt idx="25">
                  <c:v>190.18192060981792</c:v>
                </c:pt>
                <c:pt idx="26">
                  <c:v>190.78598715937088</c:v>
                </c:pt>
                <c:pt idx="27">
                  <c:v>183.01171890723066</c:v>
                </c:pt>
                <c:pt idx="28">
                  <c:v>173.97080057675515</c:v>
                </c:pt>
                <c:pt idx="29">
                  <c:v>161.38162337650456</c:v>
                </c:pt>
                <c:pt idx="30">
                  <c:v>155.20067936570649</c:v>
                </c:pt>
                <c:pt idx="31">
                  <c:v>154.77957587236946</c:v>
                </c:pt>
                <c:pt idx="32">
                  <c:v>148.11322103422799</c:v>
                </c:pt>
                <c:pt idx="33">
                  <c:v>141.71684053086173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49-4D21-AD11-636335D33DBE}"/>
            </c:ext>
          </c:extLst>
        </c:ser>
        <c:ser>
          <c:idx val="0"/>
          <c:order val="2"/>
          <c:tx>
            <c:strRef>
              <c:f>'Talnagögn | Numerical Data'!$E$74</c:f>
              <c:strCache>
                <c:ptCount val="1"/>
                <c:pt idx="0">
                  <c:v>Fertilizer Use in Agriculture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Data'!$H$74:$AV$74</c15:sqref>
                  </c15:fullRef>
                </c:ext>
              </c:extLst>
              <c:f>'Talnagögn | Numerical Data'!$H$74:$AO$74</c:f>
              <c:numCache>
                <c:formatCode>0</c:formatCode>
                <c:ptCount val="34"/>
                <c:pt idx="0">
                  <c:v>150.44812935452535</c:v>
                </c:pt>
                <c:pt idx="1">
                  <c:v>146.21150695284922</c:v>
                </c:pt>
                <c:pt idx="2">
                  <c:v>138.56791506362313</c:v>
                </c:pt>
                <c:pt idx="3">
                  <c:v>141.40196500226193</c:v>
                </c:pt>
                <c:pt idx="4">
                  <c:v>144.08851939937318</c:v>
                </c:pt>
                <c:pt idx="5">
                  <c:v>140.36323664367572</c:v>
                </c:pt>
                <c:pt idx="6">
                  <c:v>147.09317343672188</c:v>
                </c:pt>
                <c:pt idx="7">
                  <c:v>143.63534608003502</c:v>
                </c:pt>
                <c:pt idx="8">
                  <c:v>145.77713929169514</c:v>
                </c:pt>
                <c:pt idx="9">
                  <c:v>150.21060240016703</c:v>
                </c:pt>
                <c:pt idx="10">
                  <c:v>147.82378328824441</c:v>
                </c:pt>
                <c:pt idx="11">
                  <c:v>147.56360876412162</c:v>
                </c:pt>
                <c:pt idx="12">
                  <c:v>139.25398047819064</c:v>
                </c:pt>
                <c:pt idx="13">
                  <c:v>136.96456256754942</c:v>
                </c:pt>
                <c:pt idx="14">
                  <c:v>134.74652740604449</c:v>
                </c:pt>
                <c:pt idx="15">
                  <c:v>132.6462954058043</c:v>
                </c:pt>
                <c:pt idx="16">
                  <c:v>148.06919018833406</c:v>
                </c:pt>
                <c:pt idx="17">
                  <c:v>156.65496240863575</c:v>
                </c:pt>
                <c:pt idx="18">
                  <c:v>167.40784597714782</c:v>
                </c:pt>
                <c:pt idx="19">
                  <c:v>149.98649735133392</c:v>
                </c:pt>
                <c:pt idx="20">
                  <c:v>141.9041625260505</c:v>
                </c:pt>
                <c:pt idx="21">
                  <c:v>139.98679448963028</c:v>
                </c:pt>
                <c:pt idx="22">
                  <c:v>144.48592019345057</c:v>
                </c:pt>
                <c:pt idx="23">
                  <c:v>143.36800777241893</c:v>
                </c:pt>
                <c:pt idx="24">
                  <c:v>160.6823145963557</c:v>
                </c:pt>
                <c:pt idx="25">
                  <c:v>146.1202449602911</c:v>
                </c:pt>
                <c:pt idx="26">
                  <c:v>142.6558252658167</c:v>
                </c:pt>
                <c:pt idx="27">
                  <c:v>152.72195686025566</c:v>
                </c:pt>
                <c:pt idx="28">
                  <c:v>143.07606977821902</c:v>
                </c:pt>
                <c:pt idx="29">
                  <c:v>138.13506183845277</c:v>
                </c:pt>
                <c:pt idx="30">
                  <c:v>141.80762052419522</c:v>
                </c:pt>
                <c:pt idx="31">
                  <c:v>144.54274993816267</c:v>
                </c:pt>
                <c:pt idx="32">
                  <c:v>137.23332497516537</c:v>
                </c:pt>
                <c:pt idx="33">
                  <c:v>125.06651905599598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49-4D21-AD11-636335D33DBE}"/>
            </c:ext>
          </c:extLst>
        </c:ser>
        <c:ser>
          <c:idx val="14"/>
          <c:order val="3"/>
          <c:tx>
            <c:strRef>
              <c:f>'Talnagögn | Numerical Data'!$E$93</c:f>
              <c:strCache>
                <c:ptCount val="1"/>
                <c:pt idx="0">
                  <c:v>Cultivation of Organic Soils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Data'!$H$93:$AV$93</c15:sqref>
                  </c15:fullRef>
                </c:ext>
              </c:extLst>
              <c:f>'Talnagögn | Numerical Data'!$H$93:$AO$93</c:f>
              <c:numCache>
                <c:formatCode>0</c:formatCode>
                <c:ptCount val="34"/>
                <c:pt idx="0">
                  <c:v>45.157509350267823</c:v>
                </c:pt>
                <c:pt idx="1">
                  <c:v>47.610590270927354</c:v>
                </c:pt>
                <c:pt idx="2">
                  <c:v>49.595707027499792</c:v>
                </c:pt>
                <c:pt idx="3">
                  <c:v>50.659382682001961</c:v>
                </c:pt>
                <c:pt idx="4">
                  <c:v>52.526688090358761</c:v>
                </c:pt>
                <c:pt idx="5">
                  <c:v>53.535611684696292</c:v>
                </c:pt>
                <c:pt idx="6">
                  <c:v>54.545875518239846</c:v>
                </c:pt>
                <c:pt idx="7">
                  <c:v>55.386492659758218</c:v>
                </c:pt>
                <c:pt idx="8">
                  <c:v>56.808896954238953</c:v>
                </c:pt>
                <c:pt idx="9">
                  <c:v>57.370815840486671</c:v>
                </c:pt>
                <c:pt idx="10">
                  <c:v>57.738138653196437</c:v>
                </c:pt>
                <c:pt idx="11">
                  <c:v>58.073200644820055</c:v>
                </c:pt>
                <c:pt idx="12">
                  <c:v>58.992175819841655</c:v>
                </c:pt>
                <c:pt idx="13">
                  <c:v>60.049099477665493</c:v>
                </c:pt>
                <c:pt idx="14">
                  <c:v>61.751151968020771</c:v>
                </c:pt>
                <c:pt idx="15">
                  <c:v>62.935606531616934</c:v>
                </c:pt>
                <c:pt idx="16">
                  <c:v>63.090605144358925</c:v>
                </c:pt>
                <c:pt idx="17">
                  <c:v>63.242641450799553</c:v>
                </c:pt>
                <c:pt idx="18">
                  <c:v>63.531693158391874</c:v>
                </c:pt>
                <c:pt idx="19">
                  <c:v>63.698126377943815</c:v>
                </c:pt>
                <c:pt idx="20">
                  <c:v>63.775274467811194</c:v>
                </c:pt>
                <c:pt idx="21">
                  <c:v>63.852999117011613</c:v>
                </c:pt>
                <c:pt idx="22">
                  <c:v>63.935147796127616</c:v>
                </c:pt>
                <c:pt idx="23">
                  <c:v>64.014940724860139</c:v>
                </c:pt>
                <c:pt idx="24">
                  <c:v>64.099157043297879</c:v>
                </c:pt>
                <c:pt idx="25">
                  <c:v>64.227564878152648</c:v>
                </c:pt>
                <c:pt idx="26">
                  <c:v>64.335931776888927</c:v>
                </c:pt>
                <c:pt idx="27">
                  <c:v>64.52932614958209</c:v>
                </c:pt>
                <c:pt idx="28">
                  <c:v>64.798662636526515</c:v>
                </c:pt>
                <c:pt idx="29">
                  <c:v>65.073886736166003</c:v>
                </c:pt>
                <c:pt idx="30">
                  <c:v>66.107359634684457</c:v>
                </c:pt>
                <c:pt idx="31">
                  <c:v>67.06127282084347</c:v>
                </c:pt>
                <c:pt idx="32">
                  <c:v>68.084433663482216</c:v>
                </c:pt>
                <c:pt idx="33">
                  <c:v>68.792801539917406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49-4D21-AD11-636335D33DBE}"/>
            </c:ext>
          </c:extLst>
        </c:ser>
        <c:ser>
          <c:idx val="10"/>
          <c:order val="4"/>
          <c:tx>
            <c:strRef>
              <c:f>'Talnagögn | Numerical Data'!$E$89</c:f>
              <c:strCache>
                <c:ptCount val="1"/>
                <c:pt idx="0">
                  <c:v>Horses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Data'!$H$89:$AV$89</c15:sqref>
                  </c15:fullRef>
                </c:ext>
              </c:extLst>
              <c:f>'Talnagögn | Numerical Data'!$H$89:$AO$89</c:f>
              <c:numCache>
                <c:formatCode>0</c:formatCode>
                <c:ptCount val="34"/>
                <c:pt idx="0">
                  <c:v>38.740472360304771</c:v>
                </c:pt>
                <c:pt idx="1">
                  <c:v>39.795604343001521</c:v>
                </c:pt>
                <c:pt idx="2">
                  <c:v>40.377053191020067</c:v>
                </c:pt>
                <c:pt idx="3">
                  <c:v>41.208811904589069</c:v>
                </c:pt>
                <c:pt idx="4">
                  <c:v>42.108293656069094</c:v>
                </c:pt>
                <c:pt idx="5">
                  <c:v>42.025064722918323</c:v>
                </c:pt>
                <c:pt idx="6">
                  <c:v>43.103857999870527</c:v>
                </c:pt>
                <c:pt idx="7">
                  <c:v>42.726593511653149</c:v>
                </c:pt>
                <c:pt idx="8">
                  <c:v>42.571256062568636</c:v>
                </c:pt>
                <c:pt idx="9">
                  <c:v>41.662808023568481</c:v>
                </c:pt>
                <c:pt idx="10">
                  <c:v>39.697384655834561</c:v>
                </c:pt>
                <c:pt idx="11">
                  <c:v>39.8380015993122</c:v>
                </c:pt>
                <c:pt idx="12">
                  <c:v>38.179189119982624</c:v>
                </c:pt>
                <c:pt idx="13">
                  <c:v>38.573679948008092</c:v>
                </c:pt>
                <c:pt idx="14">
                  <c:v>38.948833151395476</c:v>
                </c:pt>
                <c:pt idx="15">
                  <c:v>40.263016290423721</c:v>
                </c:pt>
                <c:pt idx="16">
                  <c:v>40.67874130200812</c:v>
                </c:pt>
                <c:pt idx="17">
                  <c:v>41.314547069378229</c:v>
                </c:pt>
                <c:pt idx="18">
                  <c:v>41.798395471275107</c:v>
                </c:pt>
                <c:pt idx="19">
                  <c:v>41.447837472033036</c:v>
                </c:pt>
                <c:pt idx="20">
                  <c:v>41.372396346240357</c:v>
                </c:pt>
                <c:pt idx="21">
                  <c:v>41.9625101994367</c:v>
                </c:pt>
                <c:pt idx="22">
                  <c:v>41.556098659768658</c:v>
                </c:pt>
                <c:pt idx="23">
                  <c:v>40.277945198793603</c:v>
                </c:pt>
                <c:pt idx="24">
                  <c:v>41.886735836578318</c:v>
                </c:pt>
                <c:pt idx="25">
                  <c:v>41.691611568726387</c:v>
                </c:pt>
                <c:pt idx="26">
                  <c:v>41.64256198212874</c:v>
                </c:pt>
                <c:pt idx="27">
                  <c:v>40.541452466938601</c:v>
                </c:pt>
                <c:pt idx="28">
                  <c:v>36.508824593635389</c:v>
                </c:pt>
                <c:pt idx="29">
                  <c:v>37.982317138170096</c:v>
                </c:pt>
                <c:pt idx="30">
                  <c:v>38.559097313416821</c:v>
                </c:pt>
                <c:pt idx="31">
                  <c:v>37.061617014852622</c:v>
                </c:pt>
                <c:pt idx="32">
                  <c:v>36.773549150790849</c:v>
                </c:pt>
                <c:pt idx="33">
                  <c:v>35.780241318261659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49-4D21-AD11-636335D33DBE}"/>
            </c:ext>
          </c:extLst>
        </c:ser>
        <c:ser>
          <c:idx val="1"/>
          <c:order val="5"/>
          <c:tx>
            <c:strRef>
              <c:f>'Talnagögn | Numerical Data'!$E$94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Data'!$H$94:$AV$94</c15:sqref>
                  </c15:fullRef>
                </c:ext>
              </c:extLst>
              <c:f>'Talnagögn | Numerical Data'!$H$94:$AO$94</c:f>
              <c:numCache>
                <c:formatCode>0</c:formatCode>
                <c:ptCount val="34"/>
                <c:pt idx="0">
                  <c:v>22.459211475610005</c:v>
                </c:pt>
                <c:pt idx="1">
                  <c:v>20.767654374002973</c:v>
                </c:pt>
                <c:pt idx="2">
                  <c:v>18.577497585557012</c:v>
                </c:pt>
                <c:pt idx="3">
                  <c:v>19.085993475772739</c:v>
                </c:pt>
                <c:pt idx="4">
                  <c:v>19.074861840363951</c:v>
                </c:pt>
                <c:pt idx="5">
                  <c:v>18.913147466970372</c:v>
                </c:pt>
                <c:pt idx="6">
                  <c:v>19.099403065939555</c:v>
                </c:pt>
                <c:pt idx="7">
                  <c:v>18.937726654404059</c:v>
                </c:pt>
                <c:pt idx="8">
                  <c:v>20.231705938987034</c:v>
                </c:pt>
                <c:pt idx="9">
                  <c:v>19.880580716760164</c:v>
                </c:pt>
                <c:pt idx="10">
                  <c:v>20.561835577620286</c:v>
                </c:pt>
                <c:pt idx="11">
                  <c:v>22.786901286101624</c:v>
                </c:pt>
                <c:pt idx="12">
                  <c:v>21.869767144737807</c:v>
                </c:pt>
                <c:pt idx="13">
                  <c:v>21.238024227680626</c:v>
                </c:pt>
                <c:pt idx="14">
                  <c:v>21.125684691043375</c:v>
                </c:pt>
                <c:pt idx="15">
                  <c:v>21.99604351393009</c:v>
                </c:pt>
                <c:pt idx="16">
                  <c:v>24.62540166746146</c:v>
                </c:pt>
                <c:pt idx="17">
                  <c:v>25.315844185990272</c:v>
                </c:pt>
                <c:pt idx="18">
                  <c:v>24.894444939102186</c:v>
                </c:pt>
                <c:pt idx="19">
                  <c:v>23.953102004110065</c:v>
                </c:pt>
                <c:pt idx="20">
                  <c:v>21.572250801664381</c:v>
                </c:pt>
                <c:pt idx="21">
                  <c:v>23.12469930258942</c:v>
                </c:pt>
                <c:pt idx="22">
                  <c:v>19.98045874498132</c:v>
                </c:pt>
                <c:pt idx="23">
                  <c:v>19.514101192919497</c:v>
                </c:pt>
                <c:pt idx="24">
                  <c:v>21.63142593043392</c:v>
                </c:pt>
                <c:pt idx="25">
                  <c:v>22.831635133368195</c:v>
                </c:pt>
                <c:pt idx="26">
                  <c:v>22.99831455720971</c:v>
                </c:pt>
                <c:pt idx="27">
                  <c:v>23.0353072370973</c:v>
                </c:pt>
                <c:pt idx="28">
                  <c:v>21.672143225452828</c:v>
                </c:pt>
                <c:pt idx="29">
                  <c:v>20.858117293272471</c:v>
                </c:pt>
                <c:pt idx="30">
                  <c:v>20.653933120633042</c:v>
                </c:pt>
                <c:pt idx="31">
                  <c:v>20.321625003431336</c:v>
                </c:pt>
                <c:pt idx="32">
                  <c:v>20.237571742906084</c:v>
                </c:pt>
                <c:pt idx="33">
                  <c:v>19.072954881885153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49-4D21-AD11-636335D33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2038936"/>
        <c:axId val="1142935720"/>
      </c:lineChart>
      <c:catAx>
        <c:axId val="1082038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935720"/>
        <c:crosses val="autoZero"/>
        <c:auto val="1"/>
        <c:lblAlgn val="ctr"/>
        <c:lblOffset val="100"/>
        <c:noMultiLvlLbl val="0"/>
      </c:catAx>
      <c:valAx>
        <c:axId val="114293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03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Agriculture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Data'!$E$62</c:f>
              <c:strCache>
                <c:ptCount val="1"/>
                <c:pt idx="0">
                  <c:v>Enteric Fermentation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Data'!$H$60:$AV$60</c15:sqref>
                  </c15:fullRef>
                </c:ext>
              </c:extLst>
              <c:f>'Talnagögn | Numerical Data'!$H$60:$AO$60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Data'!$H$62:$AV$62</c15:sqref>
                  </c15:fullRef>
                </c:ext>
              </c:extLst>
              <c:f>'Talnagögn | Numerical Data'!$H$62:$AO$62</c:f>
              <c:numCache>
                <c:formatCode>0</c:formatCode>
                <c:ptCount val="34"/>
                <c:pt idx="0">
                  <c:v>388.7311214078054</c:v>
                </c:pt>
                <c:pt idx="1">
                  <c:v>376.80802291304417</c:v>
                </c:pt>
                <c:pt idx="2">
                  <c:v>369.46146962762373</c:v>
                </c:pt>
                <c:pt idx="3">
                  <c:v>367.46615478386667</c:v>
                </c:pt>
                <c:pt idx="4">
                  <c:v>368.50393450101353</c:v>
                </c:pt>
                <c:pt idx="5">
                  <c:v>353.59844504857267</c:v>
                </c:pt>
                <c:pt idx="6">
                  <c:v>357.55072973891805</c:v>
                </c:pt>
                <c:pt idx="7">
                  <c:v>353.95735420262338</c:v>
                </c:pt>
                <c:pt idx="8">
                  <c:v>361.0848562558802</c:v>
                </c:pt>
                <c:pt idx="9">
                  <c:v>356.03349315654009</c:v>
                </c:pt>
                <c:pt idx="10">
                  <c:v>342.28685026758234</c:v>
                </c:pt>
                <c:pt idx="11">
                  <c:v>342.72779150384827</c:v>
                </c:pt>
                <c:pt idx="12">
                  <c:v>335.11446022495926</c:v>
                </c:pt>
                <c:pt idx="13">
                  <c:v>330.23228381431431</c:v>
                </c:pt>
                <c:pt idx="14">
                  <c:v>324.502224477151</c:v>
                </c:pt>
                <c:pt idx="15">
                  <c:v>326.87872129718272</c:v>
                </c:pt>
                <c:pt idx="16">
                  <c:v>334.16168638670575</c:v>
                </c:pt>
                <c:pt idx="17">
                  <c:v>339.96822256520824</c:v>
                </c:pt>
                <c:pt idx="18">
                  <c:v>344.11215184775034</c:v>
                </c:pt>
                <c:pt idx="19">
                  <c:v>349.82116261581911</c:v>
                </c:pt>
                <c:pt idx="20">
                  <c:v>349.40930040878408</c:v>
                </c:pt>
                <c:pt idx="21">
                  <c:v>347.95076309881199</c:v>
                </c:pt>
                <c:pt idx="22">
                  <c:v>340.54308927763651</c:v>
                </c:pt>
                <c:pt idx="23">
                  <c:v>333.82649525930913</c:v>
                </c:pt>
                <c:pt idx="24">
                  <c:v>352.09097218848621</c:v>
                </c:pt>
                <c:pt idx="25">
                  <c:v>354.86550024588337</c:v>
                </c:pt>
                <c:pt idx="26">
                  <c:v>356.9138697262859</c:v>
                </c:pt>
                <c:pt idx="27">
                  <c:v>349.28153811365564</c:v>
                </c:pt>
                <c:pt idx="28">
                  <c:v>338.29189346625003</c:v>
                </c:pt>
                <c:pt idx="29">
                  <c:v>328.11254510584985</c:v>
                </c:pt>
                <c:pt idx="30">
                  <c:v>322.51087336392965</c:v>
                </c:pt>
                <c:pt idx="31">
                  <c:v>321.09146218981346</c:v>
                </c:pt>
                <c:pt idx="32">
                  <c:v>313.86329522534083</c:v>
                </c:pt>
                <c:pt idx="33">
                  <c:v>302.22988771873997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31-4979-9A2F-EC2AF5320F44}"/>
            </c:ext>
          </c:extLst>
        </c:ser>
        <c:ser>
          <c:idx val="2"/>
          <c:order val="1"/>
          <c:tx>
            <c:strRef>
              <c:f>'Talnagögn | Numerical Data'!$E$64</c:f>
              <c:strCache>
                <c:ptCount val="1"/>
                <c:pt idx="0">
                  <c:v>Agricultural Soils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Data'!$H$60:$AV$60</c15:sqref>
                  </c15:fullRef>
                </c:ext>
              </c:extLst>
              <c:f>'Talnagögn | Numerical Data'!$H$60:$AO$60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Data'!$H$64:$AV$64</c15:sqref>
                  </c15:fullRef>
                </c:ext>
              </c:extLst>
              <c:f>'Talnagögn | Numerical Data'!$H$64:$AO$64</c:f>
              <c:numCache>
                <c:formatCode>0</c:formatCode>
                <c:ptCount val="34"/>
                <c:pt idx="0">
                  <c:v>195.84172915376459</c:v>
                </c:pt>
                <c:pt idx="1">
                  <c:v>194.10462153919434</c:v>
                </c:pt>
                <c:pt idx="2">
                  <c:v>188.3319018733938</c:v>
                </c:pt>
                <c:pt idx="3">
                  <c:v>192.23459766471157</c:v>
                </c:pt>
                <c:pt idx="4">
                  <c:v>196.88150156645889</c:v>
                </c:pt>
                <c:pt idx="5">
                  <c:v>191.65374163826323</c:v>
                </c:pt>
                <c:pt idx="6">
                  <c:v>199.30389555379307</c:v>
                </c:pt>
                <c:pt idx="7">
                  <c:v>196.73583660468552</c:v>
                </c:pt>
                <c:pt idx="8">
                  <c:v>200.38864645367869</c:v>
                </c:pt>
                <c:pt idx="9">
                  <c:v>205.06730055593732</c:v>
                </c:pt>
                <c:pt idx="10">
                  <c:v>203.09391966155673</c:v>
                </c:pt>
                <c:pt idx="11">
                  <c:v>203.29935015411377</c:v>
                </c:pt>
                <c:pt idx="12">
                  <c:v>196.21932641959367</c:v>
                </c:pt>
                <c:pt idx="13">
                  <c:v>192.79691536748669</c:v>
                </c:pt>
                <c:pt idx="14">
                  <c:v>192.23649628160604</c:v>
                </c:pt>
                <c:pt idx="15">
                  <c:v>191.56569696698946</c:v>
                </c:pt>
                <c:pt idx="16">
                  <c:v>207.32499787019566</c:v>
                </c:pt>
                <c:pt idx="17">
                  <c:v>216.43950257592866</c:v>
                </c:pt>
                <c:pt idx="18">
                  <c:v>224.66274573487078</c:v>
                </c:pt>
                <c:pt idx="19">
                  <c:v>208.7475989915564</c:v>
                </c:pt>
                <c:pt idx="20">
                  <c:v>202.4407403214075</c:v>
                </c:pt>
                <c:pt idx="21">
                  <c:v>200.52309036675729</c:v>
                </c:pt>
                <c:pt idx="22">
                  <c:v>204.8656265029278</c:v>
                </c:pt>
                <c:pt idx="23">
                  <c:v>203.53479913735171</c:v>
                </c:pt>
                <c:pt idx="24">
                  <c:v>221.50757236520295</c:v>
                </c:pt>
                <c:pt idx="25">
                  <c:v>207.61244375660033</c:v>
                </c:pt>
                <c:pt idx="26">
                  <c:v>203.94032429426244</c:v>
                </c:pt>
                <c:pt idx="27">
                  <c:v>213.47541033376768</c:v>
                </c:pt>
                <c:pt idx="28">
                  <c:v>203.83014561992715</c:v>
                </c:pt>
                <c:pt idx="29">
                  <c:v>195.97224120224712</c:v>
                </c:pt>
                <c:pt idx="30">
                  <c:v>200.24460474837605</c:v>
                </c:pt>
                <c:pt idx="31">
                  <c:v>205.27079350197553</c:v>
                </c:pt>
                <c:pt idx="32">
                  <c:v>199.84557879346104</c:v>
                </c:pt>
                <c:pt idx="33">
                  <c:v>186.45285110420525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31-4979-9A2F-EC2AF5320F44}"/>
            </c:ext>
          </c:extLst>
        </c:ser>
        <c:ser>
          <c:idx val="1"/>
          <c:order val="2"/>
          <c:tx>
            <c:strRef>
              <c:f>'Talnagögn | Numerical Data'!$E$63</c:f>
              <c:strCache>
                <c:ptCount val="1"/>
                <c:pt idx="0">
                  <c:v>Manure Management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Data'!$H$60:$AV$60</c15:sqref>
                  </c15:fullRef>
                </c:ext>
              </c:extLst>
              <c:f>'Talnagögn | Numerical Data'!$H$60:$AO$60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Data'!$H$63:$AV$63</c15:sqref>
                  </c15:fullRef>
                </c:ext>
              </c:extLst>
              <c:f>'Talnagögn | Numerical Data'!$H$63:$AO$63</c:f>
              <c:numCache>
                <c:formatCode>0</c:formatCode>
                <c:ptCount val="34"/>
                <c:pt idx="0">
                  <c:v>91.353137122184734</c:v>
                </c:pt>
                <c:pt idx="1">
                  <c:v>88.631746537781908</c:v>
                </c:pt>
                <c:pt idx="2">
                  <c:v>85.008998526353054</c:v>
                </c:pt>
                <c:pt idx="3">
                  <c:v>84.236917702974765</c:v>
                </c:pt>
                <c:pt idx="4">
                  <c:v>83.460173221900504</c:v>
                </c:pt>
                <c:pt idx="5">
                  <c:v>81.498388850551862</c:v>
                </c:pt>
                <c:pt idx="6">
                  <c:v>81.868599343907846</c:v>
                </c:pt>
                <c:pt idx="7">
                  <c:v>80.144433883299712</c:v>
                </c:pt>
                <c:pt idx="8">
                  <c:v>82.174925280912831</c:v>
                </c:pt>
                <c:pt idx="9">
                  <c:v>79.974658636074921</c:v>
                </c:pt>
                <c:pt idx="10">
                  <c:v>78.311552052896758</c:v>
                </c:pt>
                <c:pt idx="11">
                  <c:v>79.282114001439638</c:v>
                </c:pt>
                <c:pt idx="12">
                  <c:v>76.638974830974888</c:v>
                </c:pt>
                <c:pt idx="13">
                  <c:v>74.54368172529432</c:v>
                </c:pt>
                <c:pt idx="14">
                  <c:v>73.272981000892074</c:v>
                </c:pt>
                <c:pt idx="15">
                  <c:v>73.882744588969544</c:v>
                </c:pt>
                <c:pt idx="16">
                  <c:v>77.993474805629461</c:v>
                </c:pt>
                <c:pt idx="17">
                  <c:v>80.083376247505612</c:v>
                </c:pt>
                <c:pt idx="18">
                  <c:v>80.381493938276932</c:v>
                </c:pt>
                <c:pt idx="19">
                  <c:v>80.578324903408159</c:v>
                </c:pt>
                <c:pt idx="20">
                  <c:v>77.802288503425217</c:v>
                </c:pt>
                <c:pt idx="21">
                  <c:v>78.436605055242751</c:v>
                </c:pt>
                <c:pt idx="22">
                  <c:v>73.243785586193994</c:v>
                </c:pt>
                <c:pt idx="23">
                  <c:v>71.527533726319746</c:v>
                </c:pt>
                <c:pt idx="24">
                  <c:v>76.522975314290164</c:v>
                </c:pt>
                <c:pt idx="25">
                  <c:v>78.81828824792359</c:v>
                </c:pt>
                <c:pt idx="26">
                  <c:v>78.617117107096163</c:v>
                </c:pt>
                <c:pt idx="27">
                  <c:v>77.474379038566099</c:v>
                </c:pt>
                <c:pt idx="28">
                  <c:v>74.956950590111532</c:v>
                </c:pt>
                <c:pt idx="29">
                  <c:v>73.402060804098852</c:v>
                </c:pt>
                <c:pt idx="30">
                  <c:v>71.925119958210985</c:v>
                </c:pt>
                <c:pt idx="31">
                  <c:v>72.476972291812231</c:v>
                </c:pt>
                <c:pt idx="32">
                  <c:v>71.40495368387036</c:v>
                </c:pt>
                <c:pt idx="33">
                  <c:v>68.676868813893464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31-4979-9A2F-EC2AF5320F44}"/>
            </c:ext>
          </c:extLst>
        </c:ser>
        <c:ser>
          <c:idx val="3"/>
          <c:order val="3"/>
          <c:tx>
            <c:strRef>
              <c:f>'Talnagögn | Numerical Data'!$E$65</c:f>
              <c:strCache>
                <c:ptCount val="1"/>
                <c:pt idx="0">
                  <c:v>Liming and CO₂-Emissions from Fertilizers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Data'!$H$60:$AV$60</c15:sqref>
                  </c15:fullRef>
                </c:ext>
              </c:extLst>
              <c:f>'Talnagögn | Numerical Data'!$H$60:$AO$60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Data'!$H$65:$AV$65</c15:sqref>
                  </c15:fullRef>
                </c:ext>
              </c:extLst>
              <c:f>'Talnagögn | Numerical Data'!$H$65:$AO$65</c:f>
              <c:numCache>
                <c:formatCode>0.0000</c:formatCode>
                <c:ptCount val="34"/>
                <c:pt idx="0" formatCode="0.000">
                  <c:v>2.3099999999999999E-2</c:v>
                </c:pt>
                <c:pt idx="1">
                  <c:v>9.2492400000000006E-3</c:v>
                </c:pt>
                <c:pt idx="2" formatCode="0.000">
                  <c:v>3.2451320000000006E-2</c:v>
                </c:pt>
                <c:pt idx="3" formatCode="0.000">
                  <c:v>2.2004839999999998E-2</c:v>
                </c:pt>
                <c:pt idx="4">
                  <c:v>8.7999999999999988E-3</c:v>
                </c:pt>
                <c:pt idx="5" formatCode="0.0">
                  <c:v>2.4369458069135801</c:v>
                </c:pt>
                <c:pt idx="6" formatCode="0.0">
                  <c:v>2.6508298965432116</c:v>
                </c:pt>
                <c:pt idx="7" formatCode="0.0">
                  <c:v>2.5593616019753092</c:v>
                </c:pt>
                <c:pt idx="8" formatCode="0.0">
                  <c:v>2.5464230488888897</c:v>
                </c:pt>
                <c:pt idx="9" formatCode="0.0">
                  <c:v>2.7616834585185188</c:v>
                </c:pt>
                <c:pt idx="10" formatCode="0.0">
                  <c:v>2.7621307511111111</c:v>
                </c:pt>
                <c:pt idx="11" formatCode="0.0">
                  <c:v>2.6959684128395072</c:v>
                </c:pt>
                <c:pt idx="12" formatCode="0.0">
                  <c:v>2.4154087303703711</c:v>
                </c:pt>
                <c:pt idx="13" formatCode="0.0">
                  <c:v>4.6716002340740737</c:v>
                </c:pt>
                <c:pt idx="14" formatCode="0.0">
                  <c:v>4.779621988641976</c:v>
                </c:pt>
                <c:pt idx="15" formatCode="0.0">
                  <c:v>4.5326526558024689</c:v>
                </c:pt>
                <c:pt idx="16" formatCode="0.0">
                  <c:v>4.4245318740740744</c:v>
                </c:pt>
                <c:pt idx="17" formatCode="0.0">
                  <c:v>4.0608959424240698</c:v>
                </c:pt>
                <c:pt idx="18" formatCode="0.0">
                  <c:v>7.018974987308642</c:v>
                </c:pt>
                <c:pt idx="19" formatCode="0.0">
                  <c:v>5.7231211653054324</c:v>
                </c:pt>
                <c:pt idx="20" formatCode="0.0">
                  <c:v>3.9040953039646284</c:v>
                </c:pt>
                <c:pt idx="21" formatCode="0.0">
                  <c:v>3.8345011486074636</c:v>
                </c:pt>
                <c:pt idx="22" formatCode="0.0">
                  <c:v>4.2417050398697338</c:v>
                </c:pt>
                <c:pt idx="23" formatCode="0.0">
                  <c:v>4.1998216606617333</c:v>
                </c:pt>
                <c:pt idx="24" formatCode="0.0">
                  <c:v>3.7299297304819001</c:v>
                </c:pt>
                <c:pt idx="25" formatCode="0.0">
                  <c:v>3.13851153046024</c:v>
                </c:pt>
                <c:pt idx="26" formatCode="0.0">
                  <c:v>3.5398872208062002</c:v>
                </c:pt>
                <c:pt idx="27" formatCode="0.0">
                  <c:v>4.2549495621201245</c:v>
                </c:pt>
                <c:pt idx="28" formatCode="0.0">
                  <c:v>4.3505339522446995</c:v>
                </c:pt>
                <c:pt idx="29" formatCode="0.0">
                  <c:v>7.7373575984696927</c:v>
                </c:pt>
                <c:pt idx="30" formatCode="0.0">
                  <c:v>8.1130298121819457</c:v>
                </c:pt>
                <c:pt idx="31" formatCode="0.0">
                  <c:v>6.7747431634116673</c:v>
                </c:pt>
                <c:pt idx="32" formatCode="0.0">
                  <c:v>5.9878833042920672</c:v>
                </c:pt>
                <c:pt idx="33" formatCode="0">
                  <c:v>7.8789727900833508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31-4979-9A2F-EC2AF5320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9398384"/>
        <c:axId val="439399464"/>
      </c:lineChart>
      <c:catAx>
        <c:axId val="4393983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9464"/>
        <c:crosses val="autoZero"/>
        <c:auto val="0"/>
        <c:lblAlgn val="ctr"/>
        <c:lblOffset val="100"/>
        <c:tickLblSkip val="1"/>
        <c:noMultiLvlLbl val="0"/>
      </c:catAx>
      <c:valAx>
        <c:axId val="43939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IPPU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Data'!$E$50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Data'!$H$50:$AV$50</c15:sqref>
                  </c15:fullRef>
                </c:ext>
              </c:extLst>
              <c:f>'Talnagögn | Numerical Data'!$H$50:$AO$50</c:f>
              <c:numCache>
                <c:formatCode>0</c:formatCode>
                <c:ptCount val="34"/>
                <c:pt idx="0">
                  <c:v>210.55472170666667</c:v>
                </c:pt>
                <c:pt idx="1">
                  <c:v>176.80528261706667</c:v>
                </c:pt>
                <c:pt idx="2">
                  <c:v>188.28332888506674</c:v>
                </c:pt>
                <c:pt idx="3">
                  <c:v>238.53559058533341</c:v>
                </c:pt>
                <c:pt idx="4">
                  <c:v>232.49217533253341</c:v>
                </c:pt>
                <c:pt idx="5">
                  <c:v>245.96401927226668</c:v>
                </c:pt>
                <c:pt idx="6">
                  <c:v>235.22782835253329</c:v>
                </c:pt>
                <c:pt idx="7">
                  <c:v>257.17700316373327</c:v>
                </c:pt>
                <c:pt idx="8">
                  <c:v>198.58720348559996</c:v>
                </c:pt>
                <c:pt idx="9">
                  <c:v>257.83106455839993</c:v>
                </c:pt>
                <c:pt idx="10">
                  <c:v>365.65036656475542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402.47385277209042</c:v>
                </c:pt>
                <c:pt idx="14">
                  <c:v>401.96736076842336</c:v>
                </c:pt>
                <c:pt idx="15">
                  <c:v>379.94289400639997</c:v>
                </c:pt>
                <c:pt idx="16">
                  <c:v>381.71962690880014</c:v>
                </c:pt>
                <c:pt idx="17">
                  <c:v>401.35289110400004</c:v>
                </c:pt>
                <c:pt idx="18">
                  <c:v>351.97302632799983</c:v>
                </c:pt>
                <c:pt idx="19">
                  <c:v>353.35887106239988</c:v>
                </c:pt>
                <c:pt idx="20">
                  <c:v>372.5620256512002</c:v>
                </c:pt>
                <c:pt idx="21">
                  <c:v>380.41566972484725</c:v>
                </c:pt>
                <c:pt idx="22">
                  <c:v>413.43718523066923</c:v>
                </c:pt>
                <c:pt idx="23">
                  <c:v>409.50779191578886</c:v>
                </c:pt>
                <c:pt idx="24">
                  <c:v>372.27909117182412</c:v>
                </c:pt>
                <c:pt idx="25">
                  <c:v>404.56447331306254</c:v>
                </c:pt>
                <c:pt idx="26">
                  <c:v>409.12563724381266</c:v>
                </c:pt>
                <c:pt idx="27">
                  <c:v>431.82186025965416</c:v>
                </c:pt>
                <c:pt idx="28">
                  <c:v>455.77922710046619</c:v>
                </c:pt>
                <c:pt idx="29">
                  <c:v>432.40627007368812</c:v>
                </c:pt>
                <c:pt idx="30">
                  <c:v>418.71234892799316</c:v>
                </c:pt>
                <c:pt idx="31">
                  <c:v>476.02459170932525</c:v>
                </c:pt>
                <c:pt idx="32">
                  <c:v>517.72039053568778</c:v>
                </c:pt>
                <c:pt idx="33" formatCode="0.00">
                  <c:v>408.20430474231648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1C-45DE-B288-5783CE772030}"/>
            </c:ext>
          </c:extLst>
        </c:ser>
        <c:ser>
          <c:idx val="4"/>
          <c:order val="1"/>
          <c:tx>
            <c:strRef>
              <c:f>'Talnagögn | Numerical Data'!$E$55</c:f>
              <c:strCache>
                <c:ptCount val="1"/>
                <c:pt idx="0">
                  <c:v>   Non-Energy Products from Fuels and Solvent Use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Data'!$H$55:$AV$55</c15:sqref>
                  </c15:fullRef>
                </c:ext>
              </c:extLst>
              <c:f>'Talnagögn | Numerical Data'!$H$55:$AO$55</c:f>
              <c:numCache>
                <c:formatCode>0.0</c:formatCode>
                <c:ptCount val="34"/>
                <c:pt idx="0">
                  <c:v>7.206776231182964</c:v>
                </c:pt>
                <c:pt idx="1">
                  <c:v>7.0630660553190694</c:v>
                </c:pt>
                <c:pt idx="2">
                  <c:v>7.2171050495464266</c:v>
                </c:pt>
                <c:pt idx="3">
                  <c:v>7.4672272358362264</c:v>
                </c:pt>
                <c:pt idx="4">
                  <c:v>7.3882890411998261</c:v>
                </c:pt>
                <c:pt idx="5">
                  <c:v>7.9066134056346264</c:v>
                </c:pt>
                <c:pt idx="6">
                  <c:v>7.864418372446627</c:v>
                </c:pt>
                <c:pt idx="7">
                  <c:v>7.7501027050085245</c:v>
                </c:pt>
                <c:pt idx="8">
                  <c:v>7.8934330196974267</c:v>
                </c:pt>
                <c:pt idx="9">
                  <c:v>7.4479724012469912</c:v>
                </c:pt>
                <c:pt idx="10">
                  <c:v>7.8242136970738958</c:v>
                </c:pt>
                <c:pt idx="11">
                  <c:v>6.9344531735361308</c:v>
                </c:pt>
                <c:pt idx="12">
                  <c:v>7.1767944716228236</c:v>
                </c:pt>
                <c:pt idx="13">
                  <c:v>6.8477039062793654</c:v>
                </c:pt>
                <c:pt idx="14">
                  <c:v>7.6320976918226098</c:v>
                </c:pt>
                <c:pt idx="15">
                  <c:v>7.3519420497421919</c:v>
                </c:pt>
                <c:pt idx="16">
                  <c:v>8.1277208601876207</c:v>
                </c:pt>
                <c:pt idx="17">
                  <c:v>7.6590659056125734</c:v>
                </c:pt>
                <c:pt idx="18">
                  <c:v>6.9196602022107676</c:v>
                </c:pt>
                <c:pt idx="19">
                  <c:v>5.457147624271431</c:v>
                </c:pt>
                <c:pt idx="20">
                  <c:v>5.6727591425811914</c:v>
                </c:pt>
                <c:pt idx="21">
                  <c:v>5.8610512215839332</c:v>
                </c:pt>
                <c:pt idx="22">
                  <c:v>5.8149695413260023</c:v>
                </c:pt>
                <c:pt idx="23">
                  <c:v>5.7637550447795958</c:v>
                </c:pt>
                <c:pt idx="24">
                  <c:v>5.8372385446485406</c:v>
                </c:pt>
                <c:pt idx="25">
                  <c:v>6.1753247827631839</c:v>
                </c:pt>
                <c:pt idx="26">
                  <c:v>6.2609249275692322</c:v>
                </c:pt>
                <c:pt idx="27">
                  <c:v>6.0952964203971973</c:v>
                </c:pt>
                <c:pt idx="28">
                  <c:v>6.7382497512571549</c:v>
                </c:pt>
                <c:pt idx="29">
                  <c:v>6.6452606013558633</c:v>
                </c:pt>
                <c:pt idx="30">
                  <c:v>6.2533493542307008</c:v>
                </c:pt>
                <c:pt idx="31">
                  <c:v>6.3051929823484798</c:v>
                </c:pt>
                <c:pt idx="32">
                  <c:v>6.4009680288827893</c:v>
                </c:pt>
                <c:pt idx="33" formatCode="0.00">
                  <c:v>6.4782697803625524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1C-45DE-B288-5783CE772030}"/>
            </c:ext>
          </c:extLst>
        </c:ser>
        <c:ser>
          <c:idx val="5"/>
          <c:order val="2"/>
          <c:tx>
            <c:strRef>
              <c:f>'Talnagögn | Numerical Data'!$E$51</c:f>
              <c:strCache>
                <c:ptCount val="1"/>
                <c:pt idx="0">
                  <c:v>F-Gases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Data'!$H$51:$AV$51</c15:sqref>
                  </c15:fullRef>
                </c:ext>
              </c:extLst>
              <c:f>'Talnagögn | Numerical Data'!$H$51:$AO$51</c:f>
              <c:numCache>
                <c:formatCode>0.0</c:formatCode>
                <c:ptCount val="34"/>
                <c:pt idx="0">
                  <c:v>0.31587839505520987</c:v>
                </c:pt>
                <c:pt idx="1">
                  <c:v>0.63440324339710896</c:v>
                </c:pt>
                <c:pt idx="2">
                  <c:v>0.64201226841222514</c:v>
                </c:pt>
                <c:pt idx="3">
                  <c:v>1.4399581844250187</c:v>
                </c:pt>
                <c:pt idx="4">
                  <c:v>1.8535598331542598</c:v>
                </c:pt>
                <c:pt idx="5">
                  <c:v>3.1529398777809292</c:v>
                </c:pt>
                <c:pt idx="6" formatCode="0">
                  <c:v>10.091380557538331</c:v>
                </c:pt>
                <c:pt idx="7" formatCode="0">
                  <c:v>16.137625712084247</c:v>
                </c:pt>
                <c:pt idx="8" formatCode="0">
                  <c:v>25.460844466955933</c:v>
                </c:pt>
                <c:pt idx="9" formatCode="0">
                  <c:v>36.988217113290219</c:v>
                </c:pt>
                <c:pt idx="10" formatCode="0">
                  <c:v>42.971186725495777</c:v>
                </c:pt>
                <c:pt idx="11" formatCode="0">
                  <c:v>39.803011906466502</c:v>
                </c:pt>
                <c:pt idx="12" formatCode="0">
                  <c:v>44.626570883465504</c:v>
                </c:pt>
                <c:pt idx="13" formatCode="0">
                  <c:v>45.10631741308412</c:v>
                </c:pt>
                <c:pt idx="14" formatCode="0">
                  <c:v>52.140957248435534</c:v>
                </c:pt>
                <c:pt idx="15" formatCode="0">
                  <c:v>57.201241406144838</c:v>
                </c:pt>
                <c:pt idx="16" formatCode="0">
                  <c:v>66.268728117954964</c:v>
                </c:pt>
                <c:pt idx="17" formatCode="0">
                  <c:v>66.94139885551283</c:v>
                </c:pt>
                <c:pt idx="18" formatCode="0">
                  <c:v>65.619674949677176</c:v>
                </c:pt>
                <c:pt idx="19" formatCode="0">
                  <c:v>78.815684882158905</c:v>
                </c:pt>
                <c:pt idx="20" formatCode="0">
                  <c:v>106.63787846935243</c:v>
                </c:pt>
                <c:pt idx="21" formatCode="0">
                  <c:v>131.33347009246177</c:v>
                </c:pt>
                <c:pt idx="22" formatCode="0">
                  <c:v>136.5156278242512</c:v>
                </c:pt>
                <c:pt idx="23" formatCode="0">
                  <c:v>166.67301783528774</c:v>
                </c:pt>
                <c:pt idx="24" formatCode="0">
                  <c:v>164.47973841133989</c:v>
                </c:pt>
                <c:pt idx="25" formatCode="0">
                  <c:v>156.82957565208963</c:v>
                </c:pt>
                <c:pt idx="26" formatCode="0">
                  <c:v>173.66618826618588</c:v>
                </c:pt>
                <c:pt idx="27" formatCode="0">
                  <c:v>164.60973006017312</c:v>
                </c:pt>
                <c:pt idx="28" formatCode="0">
                  <c:v>182.49465783600516</c:v>
                </c:pt>
                <c:pt idx="29" formatCode="0">
                  <c:v>194.40775708209762</c:v>
                </c:pt>
                <c:pt idx="30" formatCode="0">
                  <c:v>198.16685581224471</c:v>
                </c:pt>
                <c:pt idx="31" formatCode="0">
                  <c:v>162.47594201837697</c:v>
                </c:pt>
                <c:pt idx="32" formatCode="0">
                  <c:v>133.26429206158915</c:v>
                </c:pt>
                <c:pt idx="33" formatCode="0.00">
                  <c:v>124.63478001256811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1C-45DE-B288-5783CE772030}"/>
            </c:ext>
          </c:extLst>
        </c:ser>
        <c:ser>
          <c:idx val="6"/>
          <c:order val="3"/>
          <c:tx>
            <c:strRef>
              <c:f>'Talnagögn | Numerical Data'!$E$56</c:f>
              <c:strCache>
                <c:ptCount val="1"/>
                <c:pt idx="0">
                  <c:v>   Product Use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Data'!$H$56:$AV$56</c15:sqref>
                  </c15:fullRef>
                </c:ext>
              </c:extLst>
              <c:f>'Talnagögn | Numerical Data'!$H$56:$AO$56</c:f>
              <c:numCache>
                <c:formatCode>0.0</c:formatCode>
                <c:ptCount val="34"/>
                <c:pt idx="0">
                  <c:v>6.6053975182669991</c:v>
                </c:pt>
                <c:pt idx="1">
                  <c:v>6.265178381396999</c:v>
                </c:pt>
                <c:pt idx="2">
                  <c:v>5.7839066949539992</c:v>
                </c:pt>
                <c:pt idx="3">
                  <c:v>5.7039417306749991</c:v>
                </c:pt>
                <c:pt idx="4">
                  <c:v>5.319691795472</c:v>
                </c:pt>
                <c:pt idx="5">
                  <c:v>5.3247947336829995</c:v>
                </c:pt>
                <c:pt idx="6">
                  <c:v>5.7058375092599993</c:v>
                </c:pt>
                <c:pt idx="7">
                  <c:v>5.7276732867549995</c:v>
                </c:pt>
                <c:pt idx="8">
                  <c:v>5.8608430059709997</c:v>
                </c:pt>
                <c:pt idx="9">
                  <c:v>6.015735017331</c:v>
                </c:pt>
                <c:pt idx="10">
                  <c:v>5.7997762155690005</c:v>
                </c:pt>
                <c:pt idx="11">
                  <c:v>5.5831415448829995</c:v>
                </c:pt>
                <c:pt idx="12">
                  <c:v>5.2976272254139998</c:v>
                </c:pt>
                <c:pt idx="13">
                  <c:v>5.2618930265659998</c:v>
                </c:pt>
                <c:pt idx="14">
                  <c:v>5.0310061770269989</c:v>
                </c:pt>
                <c:pt idx="15">
                  <c:v>6.1249500513970005</c:v>
                </c:pt>
                <c:pt idx="16">
                  <c:v>6.4598948223980006</c:v>
                </c:pt>
                <c:pt idx="17">
                  <c:v>7.1727802255639999</c:v>
                </c:pt>
                <c:pt idx="18">
                  <c:v>6.8070442299529992</c:v>
                </c:pt>
                <c:pt idx="19">
                  <c:v>6.3877081700029992</c:v>
                </c:pt>
                <c:pt idx="20">
                  <c:v>8.3220078580740005</c:v>
                </c:pt>
                <c:pt idx="21">
                  <c:v>6.7489339968150004</c:v>
                </c:pt>
                <c:pt idx="22">
                  <c:v>9.0421707802439997</c:v>
                </c:pt>
                <c:pt idx="23">
                  <c:v>6.4356402893556668</c:v>
                </c:pt>
                <c:pt idx="24">
                  <c:v>5.3495031659530001</c:v>
                </c:pt>
                <c:pt idx="25">
                  <c:v>4.5678456548525004</c:v>
                </c:pt>
                <c:pt idx="26">
                  <c:v>3.7662132324459998</c:v>
                </c:pt>
                <c:pt idx="27">
                  <c:v>5.0164513413349994</c:v>
                </c:pt>
                <c:pt idx="28">
                  <c:v>6.7018199787590005</c:v>
                </c:pt>
                <c:pt idx="29">
                  <c:v>4.8833204692230003</c:v>
                </c:pt>
                <c:pt idx="30">
                  <c:v>5.8121132732360001</c:v>
                </c:pt>
                <c:pt idx="31">
                  <c:v>5.0003537974699999</c:v>
                </c:pt>
                <c:pt idx="32">
                  <c:v>4.1728103247589985</c:v>
                </c:pt>
                <c:pt idx="33" formatCode="0.00">
                  <c:v>4.3441083437399994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1C-45DE-B288-5783CE772030}"/>
            </c:ext>
          </c:extLst>
        </c:ser>
        <c:ser>
          <c:idx val="0"/>
          <c:order val="4"/>
          <c:tx>
            <c:strRef>
              <c:f>'Talnagögn | Numerical Data'!$E$53</c:f>
              <c:strCache>
                <c:ptCount val="1"/>
                <c:pt idx="0">
                  <c:v>   Mineral Products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Data'!$H$53:$AV$53</c15:sqref>
                  </c15:fullRef>
                </c:ext>
              </c:extLst>
              <c:f>'Talnagögn | Numerical Data'!$H$53:$AO$53</c:f>
              <c:numCache>
                <c:formatCode>0</c:formatCode>
                <c:ptCount val="34"/>
                <c:pt idx="0">
                  <c:v>52.256339687250005</c:v>
                </c:pt>
                <c:pt idx="1">
                  <c:v>48.627777945875003</c:v>
                </c:pt>
                <c:pt idx="2">
                  <c:v>45.670125973500006</c:v>
                </c:pt>
                <c:pt idx="3">
                  <c:v>39.654677162187504</c:v>
                </c:pt>
                <c:pt idx="4">
                  <c:v>37.353068341500006</c:v>
                </c:pt>
                <c:pt idx="5">
                  <c:v>37.842061164624994</c:v>
                </c:pt>
                <c:pt idx="6">
                  <c:v>41.755640560312507</c:v>
                </c:pt>
                <c:pt idx="7">
                  <c:v>46.51906850406251</c:v>
                </c:pt>
                <c:pt idx="8">
                  <c:v>54.358745967250002</c:v>
                </c:pt>
                <c:pt idx="9">
                  <c:v>61.405246905937503</c:v>
                </c:pt>
                <c:pt idx="10">
                  <c:v>65.449830021950021</c:v>
                </c:pt>
                <c:pt idx="11">
                  <c:v>58.659445362750006</c:v>
                </c:pt>
                <c:pt idx="12">
                  <c:v>39.313677956750006</c:v>
                </c:pt>
                <c:pt idx="13">
                  <c:v>32.975809699750002</c:v>
                </c:pt>
                <c:pt idx="14">
                  <c:v>50.813966560750004</c:v>
                </c:pt>
                <c:pt idx="15">
                  <c:v>54.981288890000009</c:v>
                </c:pt>
                <c:pt idx="16">
                  <c:v>62.168088455000003</c:v>
                </c:pt>
                <c:pt idx="17">
                  <c:v>64.331651867560012</c:v>
                </c:pt>
                <c:pt idx="18">
                  <c:v>61.804693555000007</c:v>
                </c:pt>
                <c:pt idx="19">
                  <c:v>28.685283075320005</c:v>
                </c:pt>
                <c:pt idx="20">
                  <c:v>10.399972692080002</c:v>
                </c:pt>
                <c:pt idx="21">
                  <c:v>20.143580462280003</c:v>
                </c:pt>
                <c:pt idx="22" formatCode="0.0">
                  <c:v>0.50936247647999999</c:v>
                </c:pt>
                <c:pt idx="23" formatCode="0.0">
                  <c:v>0.55272388644000003</c:v>
                </c:pt>
                <c:pt idx="24" formatCode="0.0">
                  <c:v>0.54749451240000002</c:v>
                </c:pt>
                <c:pt idx="25" formatCode="0.0">
                  <c:v>0.71654013156000007</c:v>
                </c:pt>
                <c:pt idx="26" formatCode="0.0">
                  <c:v>0.77397152472000008</c:v>
                </c:pt>
                <c:pt idx="27" formatCode="0.0">
                  <c:v>0.90232273404000007</c:v>
                </c:pt>
                <c:pt idx="28" formatCode="0.0">
                  <c:v>0.90521219079999993</c:v>
                </c:pt>
                <c:pt idx="29" formatCode="0.0">
                  <c:v>0.95699099012000011</c:v>
                </c:pt>
                <c:pt idx="30" formatCode="0.0">
                  <c:v>0.89499845720000004</c:v>
                </c:pt>
                <c:pt idx="31" formatCode="0.0">
                  <c:v>0.93069417912000008</c:v>
                </c:pt>
                <c:pt idx="32" formatCode="0.0">
                  <c:v>0.93590011000000006</c:v>
                </c:pt>
                <c:pt idx="33" formatCode="0.00">
                  <c:v>0.96926805625000012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1C-45DE-B288-5783CE772030}"/>
            </c:ext>
          </c:extLst>
        </c:ser>
        <c:ser>
          <c:idx val="2"/>
          <c:order val="5"/>
          <c:tx>
            <c:strRef>
              <c:f>'Talnagögn | Numerical Data'!$E$49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Data'!$H$49:$AV$49</c15:sqref>
                  </c15:fullRef>
                </c:ext>
              </c:extLst>
              <c:f>'Talnagögn | Numerical Data'!$H$49:$AO$49</c:f>
              <c:numCache>
                <c:formatCode>0</c:formatCode>
                <c:ptCount val="34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1363.2348061869016</c:v>
                </c:pt>
                <c:pt idx="30">
                  <c:v>1347.2027898796412</c:v>
                </c:pt>
                <c:pt idx="31">
                  <c:v>1361.0898434635815</c:v>
                </c:pt>
                <c:pt idx="32">
                  <c:v>1354.2007303406649</c:v>
                </c:pt>
                <c:pt idx="33" formatCode="0.00">
                  <c:v>1402.6496416686878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1C-45DE-B288-5783CE772030}"/>
            </c:ext>
          </c:extLst>
        </c:ser>
        <c:ser>
          <c:idx val="1"/>
          <c:order val="6"/>
          <c:tx>
            <c:strRef>
              <c:f>'Talnagögn | Numerical Data'!$E$54</c:f>
              <c:strCache>
                <c:ptCount val="1"/>
                <c:pt idx="0">
                  <c:v>   Chemical Industry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Data'!$H$54:$AV$54</c15:sqref>
                  </c15:fullRef>
                </c:ext>
              </c:extLst>
              <c:f>'Talnagögn | Numerical Data'!$H$54:$AO$54</c:f>
              <c:numCache>
                <c:formatCode>0</c:formatCode>
                <c:ptCount val="34"/>
                <c:pt idx="0">
                  <c:v>41.70030188679246</c:v>
                </c:pt>
                <c:pt idx="1">
                  <c:v>40.327981132075472</c:v>
                </c:pt>
                <c:pt idx="2">
                  <c:v>36.028622641509436</c:v>
                </c:pt>
                <c:pt idx="3">
                  <c:v>37.871999999999993</c:v>
                </c:pt>
                <c:pt idx="4">
                  <c:v>38.247415094339615</c:v>
                </c:pt>
                <c:pt idx="5">
                  <c:v>36.495358490566034</c:v>
                </c:pt>
                <c:pt idx="6">
                  <c:v>42.536811320754715</c:v>
                </c:pt>
                <c:pt idx="7">
                  <c:v>35.574018867924522</c:v>
                </c:pt>
                <c:pt idx="8">
                  <c:v>31.03041509433962</c:v>
                </c:pt>
                <c:pt idx="9">
                  <c:v>31.355952830188677</c:v>
                </c:pt>
                <c:pt idx="10">
                  <c:v>16.333707547169812</c:v>
                </c:pt>
                <c:pt idx="11">
                  <c:v>14.297971698113207</c:v>
                </c:pt>
                <c:pt idx="12" formatCode="0.0">
                  <c:v>0.45369811320754716</c:v>
                </c:pt>
                <c:pt idx="13" formatCode="0.0">
                  <c:v>0.47860377358490569</c:v>
                </c:pt>
                <c:pt idx="14" formatCode="0.0">
                  <c:v>0.38885584464161987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 formatCode="0.0">
                  <c:v>0</c:v>
                </c:pt>
                <c:pt idx="30" formatCode="0.0">
                  <c:v>0</c:v>
                </c:pt>
                <c:pt idx="31" formatCode="0.0">
                  <c:v>0</c:v>
                </c:pt>
                <c:pt idx="32" formatCode="0.0">
                  <c:v>0</c:v>
                </c:pt>
                <c:pt idx="33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1C-45DE-B288-5783CE772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31469392"/>
        <c:axId val="431469752"/>
      </c:barChart>
      <c:dateAx>
        <c:axId val="431469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752"/>
        <c:crosses val="autoZero"/>
        <c:auto val="0"/>
        <c:lblOffset val="100"/>
        <c:baseTimeUnit val="days"/>
        <c:majorUnit val="1"/>
        <c:majorTimeUnit val="days"/>
      </c:dateAx>
      <c:valAx>
        <c:axId val="43146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IPPU</a:t>
            </a:r>
          </a:p>
        </c:rich>
      </c:tx>
      <c:layout>
        <c:manualLayout>
          <c:xMode val="edge"/>
          <c:yMode val="edge"/>
          <c:x val="0.4359359535344064"/>
          <c:y val="1.763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'Talnagögn | Numerical Data'!$E$49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Data'!$H$49:$AV$49</c15:sqref>
                  </c15:fullRef>
                </c:ext>
              </c:extLst>
              <c:f>'Talnagögn | Numerical Data'!$H$49:$AO$49</c:f>
              <c:numCache>
                <c:formatCode>0</c:formatCode>
                <c:ptCount val="34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1363.2348061869016</c:v>
                </c:pt>
                <c:pt idx="30">
                  <c:v>1347.2027898796412</c:v>
                </c:pt>
                <c:pt idx="31">
                  <c:v>1361.0898434635815</c:v>
                </c:pt>
                <c:pt idx="32">
                  <c:v>1354.2007303406649</c:v>
                </c:pt>
                <c:pt idx="33" formatCode="0.00">
                  <c:v>1402.6496416686878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9E-4960-A9AF-8B32A0C7CDA4}"/>
            </c:ext>
          </c:extLst>
        </c:ser>
        <c:ser>
          <c:idx val="3"/>
          <c:order val="1"/>
          <c:tx>
            <c:strRef>
              <c:f>'Talnagögn | Numerical Data'!$E$50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Data'!$H$50:$AV$50</c15:sqref>
                  </c15:fullRef>
                </c:ext>
              </c:extLst>
              <c:f>'Talnagögn | Numerical Data'!$H$50:$AO$50</c:f>
              <c:numCache>
                <c:formatCode>0</c:formatCode>
                <c:ptCount val="34"/>
                <c:pt idx="0">
                  <c:v>210.55472170666667</c:v>
                </c:pt>
                <c:pt idx="1">
                  <c:v>176.80528261706667</c:v>
                </c:pt>
                <c:pt idx="2">
                  <c:v>188.28332888506674</c:v>
                </c:pt>
                <c:pt idx="3">
                  <c:v>238.53559058533341</c:v>
                </c:pt>
                <c:pt idx="4">
                  <c:v>232.49217533253341</c:v>
                </c:pt>
                <c:pt idx="5">
                  <c:v>245.96401927226668</c:v>
                </c:pt>
                <c:pt idx="6">
                  <c:v>235.22782835253329</c:v>
                </c:pt>
                <c:pt idx="7">
                  <c:v>257.17700316373327</c:v>
                </c:pt>
                <c:pt idx="8">
                  <c:v>198.58720348559996</c:v>
                </c:pt>
                <c:pt idx="9">
                  <c:v>257.83106455839993</c:v>
                </c:pt>
                <c:pt idx="10">
                  <c:v>365.65036656475542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402.47385277209042</c:v>
                </c:pt>
                <c:pt idx="14">
                  <c:v>401.96736076842336</c:v>
                </c:pt>
                <c:pt idx="15">
                  <c:v>379.94289400639997</c:v>
                </c:pt>
                <c:pt idx="16">
                  <c:v>381.71962690880014</c:v>
                </c:pt>
                <c:pt idx="17">
                  <c:v>401.35289110400004</c:v>
                </c:pt>
                <c:pt idx="18">
                  <c:v>351.97302632799983</c:v>
                </c:pt>
                <c:pt idx="19">
                  <c:v>353.35887106239988</c:v>
                </c:pt>
                <c:pt idx="20">
                  <c:v>372.5620256512002</c:v>
                </c:pt>
                <c:pt idx="21">
                  <c:v>380.41566972484725</c:v>
                </c:pt>
                <c:pt idx="22">
                  <c:v>413.43718523066923</c:v>
                </c:pt>
                <c:pt idx="23">
                  <c:v>409.50779191578886</c:v>
                </c:pt>
                <c:pt idx="24">
                  <c:v>372.27909117182412</c:v>
                </c:pt>
                <c:pt idx="25">
                  <c:v>404.56447331306254</c:v>
                </c:pt>
                <c:pt idx="26">
                  <c:v>409.12563724381266</c:v>
                </c:pt>
                <c:pt idx="27">
                  <c:v>431.82186025965416</c:v>
                </c:pt>
                <c:pt idx="28">
                  <c:v>455.77922710046619</c:v>
                </c:pt>
                <c:pt idx="29">
                  <c:v>432.40627007368812</c:v>
                </c:pt>
                <c:pt idx="30">
                  <c:v>418.71234892799316</c:v>
                </c:pt>
                <c:pt idx="31">
                  <c:v>476.02459170932525</c:v>
                </c:pt>
                <c:pt idx="32">
                  <c:v>517.72039053568778</c:v>
                </c:pt>
                <c:pt idx="33" formatCode="0.00">
                  <c:v>408.20430474231648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9E-4960-A9AF-8B32A0C7CDA4}"/>
            </c:ext>
          </c:extLst>
        </c:ser>
        <c:ser>
          <c:idx val="5"/>
          <c:order val="2"/>
          <c:tx>
            <c:strRef>
              <c:f>'Talnagögn | Numerical Data'!$E$51</c:f>
              <c:strCache>
                <c:ptCount val="1"/>
                <c:pt idx="0">
                  <c:v>F-Gases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Data'!$H$51:$AV$51</c15:sqref>
                  </c15:fullRef>
                </c:ext>
              </c:extLst>
              <c:f>'Talnagögn | Numerical Data'!$H$51:$AO$51</c:f>
              <c:numCache>
                <c:formatCode>0.0</c:formatCode>
                <c:ptCount val="34"/>
                <c:pt idx="0">
                  <c:v>0.31587839505520987</c:v>
                </c:pt>
                <c:pt idx="1">
                  <c:v>0.63440324339710896</c:v>
                </c:pt>
                <c:pt idx="2">
                  <c:v>0.64201226841222514</c:v>
                </c:pt>
                <c:pt idx="3">
                  <c:v>1.4399581844250187</c:v>
                </c:pt>
                <c:pt idx="4">
                  <c:v>1.8535598331542598</c:v>
                </c:pt>
                <c:pt idx="5">
                  <c:v>3.1529398777809292</c:v>
                </c:pt>
                <c:pt idx="6" formatCode="0">
                  <c:v>10.091380557538331</c:v>
                </c:pt>
                <c:pt idx="7" formatCode="0">
                  <c:v>16.137625712084247</c:v>
                </c:pt>
                <c:pt idx="8" formatCode="0">
                  <c:v>25.460844466955933</c:v>
                </c:pt>
                <c:pt idx="9" formatCode="0">
                  <c:v>36.988217113290219</c:v>
                </c:pt>
                <c:pt idx="10" formatCode="0">
                  <c:v>42.971186725495777</c:v>
                </c:pt>
                <c:pt idx="11" formatCode="0">
                  <c:v>39.803011906466502</c:v>
                </c:pt>
                <c:pt idx="12" formatCode="0">
                  <c:v>44.626570883465504</c:v>
                </c:pt>
                <c:pt idx="13" formatCode="0">
                  <c:v>45.10631741308412</c:v>
                </c:pt>
                <c:pt idx="14" formatCode="0">
                  <c:v>52.140957248435534</c:v>
                </c:pt>
                <c:pt idx="15" formatCode="0">
                  <c:v>57.201241406144838</c:v>
                </c:pt>
                <c:pt idx="16" formatCode="0">
                  <c:v>66.268728117954964</c:v>
                </c:pt>
                <c:pt idx="17" formatCode="0">
                  <c:v>66.94139885551283</c:v>
                </c:pt>
                <c:pt idx="18" formatCode="0">
                  <c:v>65.619674949677176</c:v>
                </c:pt>
                <c:pt idx="19" formatCode="0">
                  <c:v>78.815684882158905</c:v>
                </c:pt>
                <c:pt idx="20" formatCode="0">
                  <c:v>106.63787846935243</c:v>
                </c:pt>
                <c:pt idx="21" formatCode="0">
                  <c:v>131.33347009246177</c:v>
                </c:pt>
                <c:pt idx="22" formatCode="0">
                  <c:v>136.5156278242512</c:v>
                </c:pt>
                <c:pt idx="23" formatCode="0">
                  <c:v>166.67301783528774</c:v>
                </c:pt>
                <c:pt idx="24" formatCode="0">
                  <c:v>164.47973841133989</c:v>
                </c:pt>
                <c:pt idx="25" formatCode="0">
                  <c:v>156.82957565208963</c:v>
                </c:pt>
                <c:pt idx="26" formatCode="0">
                  <c:v>173.66618826618588</c:v>
                </c:pt>
                <c:pt idx="27" formatCode="0">
                  <c:v>164.60973006017312</c:v>
                </c:pt>
                <c:pt idx="28" formatCode="0">
                  <c:v>182.49465783600516</c:v>
                </c:pt>
                <c:pt idx="29" formatCode="0">
                  <c:v>194.40775708209762</c:v>
                </c:pt>
                <c:pt idx="30" formatCode="0">
                  <c:v>198.16685581224471</c:v>
                </c:pt>
                <c:pt idx="31" formatCode="0">
                  <c:v>162.47594201837697</c:v>
                </c:pt>
                <c:pt idx="32" formatCode="0">
                  <c:v>133.26429206158915</c:v>
                </c:pt>
                <c:pt idx="33" formatCode="0.00">
                  <c:v>124.63478001256811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9E-4960-A9AF-8B32A0C7CDA4}"/>
            </c:ext>
          </c:extLst>
        </c:ser>
        <c:ser>
          <c:idx val="0"/>
          <c:order val="3"/>
          <c:tx>
            <c:strRef>
              <c:f>'Talnagögn | Numerical Data'!$E$53</c:f>
              <c:strCache>
                <c:ptCount val="1"/>
                <c:pt idx="0">
                  <c:v>   Mineral Products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Data'!$H$53:$AV$53</c15:sqref>
                  </c15:fullRef>
                </c:ext>
              </c:extLst>
              <c:f>'Talnagögn | Numerical Data'!$H$53:$AO$53</c:f>
              <c:numCache>
                <c:formatCode>0</c:formatCode>
                <c:ptCount val="34"/>
                <c:pt idx="0">
                  <c:v>52.256339687250005</c:v>
                </c:pt>
                <c:pt idx="1">
                  <c:v>48.627777945875003</c:v>
                </c:pt>
                <c:pt idx="2">
                  <c:v>45.670125973500006</c:v>
                </c:pt>
                <c:pt idx="3">
                  <c:v>39.654677162187504</c:v>
                </c:pt>
                <c:pt idx="4">
                  <c:v>37.353068341500006</c:v>
                </c:pt>
                <c:pt idx="5">
                  <c:v>37.842061164624994</c:v>
                </c:pt>
                <c:pt idx="6">
                  <c:v>41.755640560312507</c:v>
                </c:pt>
                <c:pt idx="7">
                  <c:v>46.51906850406251</c:v>
                </c:pt>
                <c:pt idx="8">
                  <c:v>54.358745967250002</c:v>
                </c:pt>
                <c:pt idx="9">
                  <c:v>61.405246905937503</c:v>
                </c:pt>
                <c:pt idx="10">
                  <c:v>65.449830021950021</c:v>
                </c:pt>
                <c:pt idx="11">
                  <c:v>58.659445362750006</c:v>
                </c:pt>
                <c:pt idx="12">
                  <c:v>39.313677956750006</c:v>
                </c:pt>
                <c:pt idx="13">
                  <c:v>32.975809699750002</c:v>
                </c:pt>
                <c:pt idx="14">
                  <c:v>50.813966560750004</c:v>
                </c:pt>
                <c:pt idx="15">
                  <c:v>54.981288890000009</c:v>
                </c:pt>
                <c:pt idx="16">
                  <c:v>62.168088455000003</c:v>
                </c:pt>
                <c:pt idx="17">
                  <c:v>64.331651867560012</c:v>
                </c:pt>
                <c:pt idx="18">
                  <c:v>61.804693555000007</c:v>
                </c:pt>
                <c:pt idx="19">
                  <c:v>28.685283075320005</c:v>
                </c:pt>
                <c:pt idx="20">
                  <c:v>10.399972692080002</c:v>
                </c:pt>
                <c:pt idx="21">
                  <c:v>20.143580462280003</c:v>
                </c:pt>
                <c:pt idx="22" formatCode="0.0">
                  <c:v>0.50936247647999999</c:v>
                </c:pt>
                <c:pt idx="23" formatCode="0.0">
                  <c:v>0.55272388644000003</c:v>
                </c:pt>
                <c:pt idx="24" formatCode="0.0">
                  <c:v>0.54749451240000002</c:v>
                </c:pt>
                <c:pt idx="25" formatCode="0.0">
                  <c:v>0.71654013156000007</c:v>
                </c:pt>
                <c:pt idx="26" formatCode="0.0">
                  <c:v>0.77397152472000008</c:v>
                </c:pt>
                <c:pt idx="27" formatCode="0.0">
                  <c:v>0.90232273404000007</c:v>
                </c:pt>
                <c:pt idx="28" formatCode="0.0">
                  <c:v>0.90521219079999993</c:v>
                </c:pt>
                <c:pt idx="29" formatCode="0.0">
                  <c:v>0.95699099012000011</c:v>
                </c:pt>
                <c:pt idx="30" formatCode="0.0">
                  <c:v>0.89499845720000004</c:v>
                </c:pt>
                <c:pt idx="31" formatCode="0.0">
                  <c:v>0.93069417912000008</c:v>
                </c:pt>
                <c:pt idx="32" formatCode="0.0">
                  <c:v>0.93590011000000006</c:v>
                </c:pt>
                <c:pt idx="33" formatCode="0.00">
                  <c:v>0.96926805625000012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9E-4960-A9AF-8B32A0C7CDA4}"/>
            </c:ext>
          </c:extLst>
        </c:ser>
        <c:ser>
          <c:idx val="1"/>
          <c:order val="4"/>
          <c:tx>
            <c:strRef>
              <c:f>'Talnagögn | Numerical Data'!$E$54</c:f>
              <c:strCache>
                <c:ptCount val="1"/>
                <c:pt idx="0">
                  <c:v>   Chemical Industry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Data'!$H$54:$AV$54</c15:sqref>
                  </c15:fullRef>
                </c:ext>
              </c:extLst>
              <c:f>'Talnagögn | Numerical Data'!$H$54:$AO$54</c:f>
              <c:numCache>
                <c:formatCode>0</c:formatCode>
                <c:ptCount val="34"/>
                <c:pt idx="0">
                  <c:v>41.70030188679246</c:v>
                </c:pt>
                <c:pt idx="1">
                  <c:v>40.327981132075472</c:v>
                </c:pt>
                <c:pt idx="2">
                  <c:v>36.028622641509436</c:v>
                </c:pt>
                <c:pt idx="3">
                  <c:v>37.871999999999993</c:v>
                </c:pt>
                <c:pt idx="4">
                  <c:v>38.247415094339615</c:v>
                </c:pt>
                <c:pt idx="5">
                  <c:v>36.495358490566034</c:v>
                </c:pt>
                <c:pt idx="6">
                  <c:v>42.536811320754715</c:v>
                </c:pt>
                <c:pt idx="7">
                  <c:v>35.574018867924522</c:v>
                </c:pt>
                <c:pt idx="8">
                  <c:v>31.03041509433962</c:v>
                </c:pt>
                <c:pt idx="9">
                  <c:v>31.355952830188677</c:v>
                </c:pt>
                <c:pt idx="10">
                  <c:v>16.333707547169812</c:v>
                </c:pt>
                <c:pt idx="11">
                  <c:v>14.297971698113207</c:v>
                </c:pt>
                <c:pt idx="12" formatCode="0.0">
                  <c:v>0.45369811320754716</c:v>
                </c:pt>
                <c:pt idx="13" formatCode="0.0">
                  <c:v>0.47860377358490569</c:v>
                </c:pt>
                <c:pt idx="14" formatCode="0.0">
                  <c:v>0.38885584464161987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 formatCode="0.0">
                  <c:v>0</c:v>
                </c:pt>
                <c:pt idx="30" formatCode="0.0">
                  <c:v>0</c:v>
                </c:pt>
                <c:pt idx="31" formatCode="0.0">
                  <c:v>0</c:v>
                </c:pt>
                <c:pt idx="32" formatCode="0.0">
                  <c:v>0</c:v>
                </c:pt>
                <c:pt idx="33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9E-4960-A9AF-8B32A0C7CDA4}"/>
            </c:ext>
          </c:extLst>
        </c:ser>
        <c:ser>
          <c:idx val="4"/>
          <c:order val="5"/>
          <c:tx>
            <c:strRef>
              <c:f>'Talnagögn | Numerical Data'!$E$55</c:f>
              <c:strCache>
                <c:ptCount val="1"/>
                <c:pt idx="0">
                  <c:v>   Non-Energy Products from Fuels and Solvent Use</c:v>
                </c:pt>
              </c:strCache>
            </c:strRef>
          </c:tx>
          <c:spPr>
            <a:ln w="28575" cap="rnd">
              <a:solidFill>
                <a:schemeClr val="bg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Data'!$H$55:$AV$55</c15:sqref>
                  </c15:fullRef>
                </c:ext>
              </c:extLst>
              <c:f>'Talnagögn | Numerical Data'!$H$55:$AO$55</c:f>
              <c:numCache>
                <c:formatCode>0.0</c:formatCode>
                <c:ptCount val="34"/>
                <c:pt idx="0">
                  <c:v>7.206776231182964</c:v>
                </c:pt>
                <c:pt idx="1">
                  <c:v>7.0630660553190694</c:v>
                </c:pt>
                <c:pt idx="2">
                  <c:v>7.2171050495464266</c:v>
                </c:pt>
                <c:pt idx="3">
                  <c:v>7.4672272358362264</c:v>
                </c:pt>
                <c:pt idx="4">
                  <c:v>7.3882890411998261</c:v>
                </c:pt>
                <c:pt idx="5">
                  <c:v>7.9066134056346264</c:v>
                </c:pt>
                <c:pt idx="6">
                  <c:v>7.864418372446627</c:v>
                </c:pt>
                <c:pt idx="7">
                  <c:v>7.7501027050085245</c:v>
                </c:pt>
                <c:pt idx="8">
                  <c:v>7.8934330196974267</c:v>
                </c:pt>
                <c:pt idx="9">
                  <c:v>7.4479724012469912</c:v>
                </c:pt>
                <c:pt idx="10">
                  <c:v>7.8242136970738958</c:v>
                </c:pt>
                <c:pt idx="11">
                  <c:v>6.9344531735361308</c:v>
                </c:pt>
                <c:pt idx="12">
                  <c:v>7.1767944716228236</c:v>
                </c:pt>
                <c:pt idx="13">
                  <c:v>6.8477039062793654</c:v>
                </c:pt>
                <c:pt idx="14">
                  <c:v>7.6320976918226098</c:v>
                </c:pt>
                <c:pt idx="15">
                  <c:v>7.3519420497421919</c:v>
                </c:pt>
                <c:pt idx="16">
                  <c:v>8.1277208601876207</c:v>
                </c:pt>
                <c:pt idx="17">
                  <c:v>7.6590659056125734</c:v>
                </c:pt>
                <c:pt idx="18">
                  <c:v>6.9196602022107676</c:v>
                </c:pt>
                <c:pt idx="19">
                  <c:v>5.457147624271431</c:v>
                </c:pt>
                <c:pt idx="20">
                  <c:v>5.6727591425811914</c:v>
                </c:pt>
                <c:pt idx="21">
                  <c:v>5.8610512215839332</c:v>
                </c:pt>
                <c:pt idx="22">
                  <c:v>5.8149695413260023</c:v>
                </c:pt>
                <c:pt idx="23">
                  <c:v>5.7637550447795958</c:v>
                </c:pt>
                <c:pt idx="24">
                  <c:v>5.8372385446485406</c:v>
                </c:pt>
                <c:pt idx="25">
                  <c:v>6.1753247827631839</c:v>
                </c:pt>
                <c:pt idx="26">
                  <c:v>6.2609249275692322</c:v>
                </c:pt>
                <c:pt idx="27">
                  <c:v>6.0952964203971973</c:v>
                </c:pt>
                <c:pt idx="28">
                  <c:v>6.7382497512571549</c:v>
                </c:pt>
                <c:pt idx="29">
                  <c:v>6.6452606013558633</c:v>
                </c:pt>
                <c:pt idx="30">
                  <c:v>6.2533493542307008</c:v>
                </c:pt>
                <c:pt idx="31">
                  <c:v>6.3051929823484798</c:v>
                </c:pt>
                <c:pt idx="32">
                  <c:v>6.4009680288827893</c:v>
                </c:pt>
                <c:pt idx="33" formatCode="0.00">
                  <c:v>6.4782697803625524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9E-4960-A9AF-8B32A0C7CDA4}"/>
            </c:ext>
          </c:extLst>
        </c:ser>
        <c:ser>
          <c:idx val="6"/>
          <c:order val="6"/>
          <c:tx>
            <c:strRef>
              <c:f>'Talnagögn | Numerical Data'!$E$56</c:f>
              <c:strCache>
                <c:ptCount val="1"/>
                <c:pt idx="0">
                  <c:v>   Product Use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Data'!$H$56:$AV$56</c15:sqref>
                  </c15:fullRef>
                </c:ext>
              </c:extLst>
              <c:f>'Talnagögn | Numerical Data'!$H$56:$AO$56</c:f>
              <c:numCache>
                <c:formatCode>0.0</c:formatCode>
                <c:ptCount val="34"/>
                <c:pt idx="0">
                  <c:v>6.6053975182669991</c:v>
                </c:pt>
                <c:pt idx="1">
                  <c:v>6.265178381396999</c:v>
                </c:pt>
                <c:pt idx="2">
                  <c:v>5.7839066949539992</c:v>
                </c:pt>
                <c:pt idx="3">
                  <c:v>5.7039417306749991</c:v>
                </c:pt>
                <c:pt idx="4">
                  <c:v>5.319691795472</c:v>
                </c:pt>
                <c:pt idx="5">
                  <c:v>5.3247947336829995</c:v>
                </c:pt>
                <c:pt idx="6">
                  <c:v>5.7058375092599993</c:v>
                </c:pt>
                <c:pt idx="7">
                  <c:v>5.7276732867549995</c:v>
                </c:pt>
                <c:pt idx="8">
                  <c:v>5.8608430059709997</c:v>
                </c:pt>
                <c:pt idx="9">
                  <c:v>6.015735017331</c:v>
                </c:pt>
                <c:pt idx="10">
                  <c:v>5.7997762155690005</c:v>
                </c:pt>
                <c:pt idx="11">
                  <c:v>5.5831415448829995</c:v>
                </c:pt>
                <c:pt idx="12">
                  <c:v>5.2976272254139998</c:v>
                </c:pt>
                <c:pt idx="13">
                  <c:v>5.2618930265659998</c:v>
                </c:pt>
                <c:pt idx="14">
                  <c:v>5.0310061770269989</c:v>
                </c:pt>
                <c:pt idx="15">
                  <c:v>6.1249500513970005</c:v>
                </c:pt>
                <c:pt idx="16">
                  <c:v>6.4598948223980006</c:v>
                </c:pt>
                <c:pt idx="17">
                  <c:v>7.1727802255639999</c:v>
                </c:pt>
                <c:pt idx="18">
                  <c:v>6.8070442299529992</c:v>
                </c:pt>
                <c:pt idx="19">
                  <c:v>6.3877081700029992</c:v>
                </c:pt>
                <c:pt idx="20">
                  <c:v>8.3220078580740005</c:v>
                </c:pt>
                <c:pt idx="21">
                  <c:v>6.7489339968150004</c:v>
                </c:pt>
                <c:pt idx="22">
                  <c:v>9.0421707802439997</c:v>
                </c:pt>
                <c:pt idx="23">
                  <c:v>6.4356402893556668</c:v>
                </c:pt>
                <c:pt idx="24">
                  <c:v>5.3495031659530001</c:v>
                </c:pt>
                <c:pt idx="25">
                  <c:v>4.5678456548525004</c:v>
                </c:pt>
                <c:pt idx="26">
                  <c:v>3.7662132324459998</c:v>
                </c:pt>
                <c:pt idx="27">
                  <c:v>5.0164513413349994</c:v>
                </c:pt>
                <c:pt idx="28">
                  <c:v>6.7018199787590005</c:v>
                </c:pt>
                <c:pt idx="29">
                  <c:v>4.8833204692230003</c:v>
                </c:pt>
                <c:pt idx="30">
                  <c:v>5.8121132732360001</c:v>
                </c:pt>
                <c:pt idx="31">
                  <c:v>5.0003537974699999</c:v>
                </c:pt>
                <c:pt idx="32">
                  <c:v>4.1728103247589985</c:v>
                </c:pt>
                <c:pt idx="33" formatCode="0.00">
                  <c:v>4.3441083437399994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9E-4960-A9AF-8B32A0C7C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469392"/>
        <c:axId val="431469752"/>
      </c:lineChart>
      <c:dateAx>
        <c:axId val="431469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752"/>
        <c:crosses val="autoZero"/>
        <c:auto val="0"/>
        <c:lblOffset val="100"/>
        <c:baseTimeUnit val="days"/>
        <c:majorUnit val="1"/>
        <c:majorTimeUnit val="days"/>
      </c:dateAx>
      <c:valAx>
        <c:axId val="43146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Energy: Road Transportation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Data'!$E$29</c:f>
              <c:strCache>
                <c:ptCount val="1"/>
                <c:pt idx="0">
                  <c:v>Cars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Data'!$H$29:$AV$29</c15:sqref>
                  </c15:fullRef>
                </c:ext>
              </c:extLst>
              <c:f>'Talnagögn | Numerical Data'!$H$29:$AO$29</c:f>
              <c:numCache>
                <c:formatCode>0</c:formatCode>
                <c:ptCount val="34"/>
                <c:pt idx="0">
                  <c:v>412.88208020507892</c:v>
                </c:pt>
                <c:pt idx="1">
                  <c:v>430.7534173393471</c:v>
                </c:pt>
                <c:pt idx="2">
                  <c:v>443.42195495152623</c:v>
                </c:pt>
                <c:pt idx="3">
                  <c:v>440.98328542376089</c:v>
                </c:pt>
                <c:pt idx="4">
                  <c:v>447.82593515262602</c:v>
                </c:pt>
                <c:pt idx="5">
                  <c:v>444.44045390177808</c:v>
                </c:pt>
                <c:pt idx="6">
                  <c:v>445.76535797121687</c:v>
                </c:pt>
                <c:pt idx="7">
                  <c:v>457.53476949292246</c:v>
                </c:pt>
                <c:pt idx="8">
                  <c:v>473.93144145916375</c:v>
                </c:pt>
                <c:pt idx="9">
                  <c:v>489.2355336093907</c:v>
                </c:pt>
                <c:pt idx="10">
                  <c:v>490.33227707311943</c:v>
                </c:pt>
                <c:pt idx="11">
                  <c:v>495.78012421538534</c:v>
                </c:pt>
                <c:pt idx="12">
                  <c:v>502.91767530127936</c:v>
                </c:pt>
                <c:pt idx="13">
                  <c:v>534.79771307420606</c:v>
                </c:pt>
                <c:pt idx="14">
                  <c:v>554.88863820376832</c:v>
                </c:pt>
                <c:pt idx="15">
                  <c:v>576.84508928023104</c:v>
                </c:pt>
                <c:pt idx="16">
                  <c:v>586.6833821751211</c:v>
                </c:pt>
                <c:pt idx="17">
                  <c:v>597.22032675328001</c:v>
                </c:pt>
                <c:pt idx="18">
                  <c:v>586.56601648134188</c:v>
                </c:pt>
                <c:pt idx="19">
                  <c:v>576.14011336189321</c:v>
                </c:pt>
                <c:pt idx="20">
                  <c:v>577.05310235979266</c:v>
                </c:pt>
                <c:pt idx="21">
                  <c:v>579.99808434302997</c:v>
                </c:pt>
                <c:pt idx="22">
                  <c:v>562.3419798403479</c:v>
                </c:pt>
                <c:pt idx="23">
                  <c:v>555.69765600598805</c:v>
                </c:pt>
                <c:pt idx="24">
                  <c:v>531.33308400476358</c:v>
                </c:pt>
                <c:pt idx="25">
                  <c:v>527.29405723494801</c:v>
                </c:pt>
                <c:pt idx="26">
                  <c:v>587.58042620927017</c:v>
                </c:pt>
                <c:pt idx="27">
                  <c:v>660.50392947211412</c:v>
                </c:pt>
                <c:pt idx="28">
                  <c:v>700.35591764291371</c:v>
                </c:pt>
                <c:pt idx="29">
                  <c:v>652.41018017059184</c:v>
                </c:pt>
                <c:pt idx="30">
                  <c:v>558.72020821336594</c:v>
                </c:pt>
                <c:pt idx="31">
                  <c:v>544.1476202651794</c:v>
                </c:pt>
                <c:pt idx="32">
                  <c:v>577.83640958245837</c:v>
                </c:pt>
                <c:pt idx="33" formatCode="0.00">
                  <c:v>567.63355826400584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20-4406-80B2-70A7A0A43D8D}"/>
            </c:ext>
          </c:extLst>
        </c:ser>
        <c:ser>
          <c:idx val="2"/>
          <c:order val="1"/>
          <c:tx>
            <c:strRef>
              <c:f>'Talnagögn | Numerical Data'!$E$31</c:f>
              <c:strCache>
                <c:ptCount val="1"/>
                <c:pt idx="0">
                  <c:v>Heavy Duty Trucks and Buses 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Data'!$H$31:$AV$31</c15:sqref>
                  </c15:fullRef>
                </c:ext>
              </c:extLst>
              <c:f>'Talnagögn | Numerical Data'!$H$31:$AO$31</c:f>
              <c:numCache>
                <c:formatCode>0</c:formatCode>
                <c:ptCount val="34"/>
                <c:pt idx="0">
                  <c:v>85.995760628900797</c:v>
                </c:pt>
                <c:pt idx="1">
                  <c:v>86.878997210429844</c:v>
                </c:pt>
                <c:pt idx="2">
                  <c:v>87.943603245900476</c:v>
                </c:pt>
                <c:pt idx="3">
                  <c:v>86.893549351809767</c:v>
                </c:pt>
                <c:pt idx="4">
                  <c:v>86.943041149405772</c:v>
                </c:pt>
                <c:pt idx="5">
                  <c:v>80.324459109194194</c:v>
                </c:pt>
                <c:pt idx="6">
                  <c:v>62.372192946905933</c:v>
                </c:pt>
                <c:pt idx="7">
                  <c:v>79.203905115971779</c:v>
                </c:pt>
                <c:pt idx="8">
                  <c:v>71.462798795334052</c:v>
                </c:pt>
                <c:pt idx="9">
                  <c:v>79.423811160028819</c:v>
                </c:pt>
                <c:pt idx="10">
                  <c:v>87.467623539833113</c:v>
                </c:pt>
                <c:pt idx="11">
                  <c:v>86.988987627891163</c:v>
                </c:pt>
                <c:pt idx="12">
                  <c:v>87.988566104125155</c:v>
                </c:pt>
                <c:pt idx="13">
                  <c:v>126.23884184110277</c:v>
                </c:pt>
                <c:pt idx="14">
                  <c:v>138.87141366765229</c:v>
                </c:pt>
                <c:pt idx="15">
                  <c:v>141.86122938500509</c:v>
                </c:pt>
                <c:pt idx="16">
                  <c:v>205.32691883584215</c:v>
                </c:pt>
                <c:pt idx="17">
                  <c:v>210.3098303573635</c:v>
                </c:pt>
                <c:pt idx="18">
                  <c:v>166.13945782123002</c:v>
                </c:pt>
                <c:pt idx="19">
                  <c:v>188.02147489264979</c:v>
                </c:pt>
                <c:pt idx="20">
                  <c:v>134.1016160935842</c:v>
                </c:pt>
                <c:pt idx="21">
                  <c:v>106.97668896142862</c:v>
                </c:pt>
                <c:pt idx="22">
                  <c:v>122.00927866632033</c:v>
                </c:pt>
                <c:pt idx="23">
                  <c:v>147.19626949523493</c:v>
                </c:pt>
                <c:pt idx="24">
                  <c:v>182.67685797144011</c:v>
                </c:pt>
                <c:pt idx="25">
                  <c:v>215.01428393220237</c:v>
                </c:pt>
                <c:pt idx="26">
                  <c:v>216.50327374773866</c:v>
                </c:pt>
                <c:pt idx="27">
                  <c:v>202.36914593579579</c:v>
                </c:pt>
                <c:pt idx="28">
                  <c:v>196.26779201749869</c:v>
                </c:pt>
                <c:pt idx="29">
                  <c:v>214.0789294795716</c:v>
                </c:pt>
                <c:pt idx="30">
                  <c:v>183.43286589852292</c:v>
                </c:pt>
                <c:pt idx="31">
                  <c:v>220.46661772450273</c:v>
                </c:pt>
                <c:pt idx="32">
                  <c:v>244.34774127764283</c:v>
                </c:pt>
                <c:pt idx="33" formatCode="0.00">
                  <c:v>249.17997154454216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20-4406-80B2-70A7A0A43D8D}"/>
            </c:ext>
          </c:extLst>
        </c:ser>
        <c:ser>
          <c:idx val="1"/>
          <c:order val="2"/>
          <c:tx>
            <c:strRef>
              <c:f>'Talnagögn | Numerical Data'!$E$30</c:f>
              <c:strCache>
                <c:ptCount val="1"/>
                <c:pt idx="0">
                  <c:v>Light Duty Trucks 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Data'!$H$30:$AV$30</c15:sqref>
                  </c15:fullRef>
                </c:ext>
              </c:extLst>
              <c:f>'Talnagögn | Numerical Data'!$H$30:$AO$30</c:f>
              <c:numCache>
                <c:formatCode>0</c:formatCode>
                <c:ptCount val="34"/>
                <c:pt idx="0">
                  <c:v>29.431321680806391</c:v>
                </c:pt>
                <c:pt idx="1">
                  <c:v>29.635245002146675</c:v>
                </c:pt>
                <c:pt idx="2">
                  <c:v>29.862408202847753</c:v>
                </c:pt>
                <c:pt idx="3">
                  <c:v>30.076350549734268</c:v>
                </c:pt>
                <c:pt idx="4">
                  <c:v>31.088018244144731</c:v>
                </c:pt>
                <c:pt idx="5">
                  <c:v>30.831780755764971</c:v>
                </c:pt>
                <c:pt idx="6">
                  <c:v>28.022911702617208</c:v>
                </c:pt>
                <c:pt idx="7">
                  <c:v>30.629710172576939</c:v>
                </c:pt>
                <c:pt idx="8">
                  <c:v>30.728774839882554</c:v>
                </c:pt>
                <c:pt idx="9">
                  <c:v>32.972506670235497</c:v>
                </c:pt>
                <c:pt idx="10">
                  <c:v>35.2352656618609</c:v>
                </c:pt>
                <c:pt idx="11">
                  <c:v>36.816691462963362</c:v>
                </c:pt>
                <c:pt idx="12">
                  <c:v>37.523432544855197</c:v>
                </c:pt>
                <c:pt idx="13">
                  <c:v>46.091303681247418</c:v>
                </c:pt>
                <c:pt idx="14">
                  <c:v>49.9504823258643</c:v>
                </c:pt>
                <c:pt idx="15">
                  <c:v>52.803509626746802</c:v>
                </c:pt>
                <c:pt idx="16">
                  <c:v>85.629836102705809</c:v>
                </c:pt>
                <c:pt idx="17">
                  <c:v>99.871589192607686</c:v>
                </c:pt>
                <c:pt idx="18">
                  <c:v>99.742174865218416</c:v>
                </c:pt>
                <c:pt idx="19">
                  <c:v>88.542475788184859</c:v>
                </c:pt>
                <c:pt idx="20">
                  <c:v>93.924477387415664</c:v>
                </c:pt>
                <c:pt idx="21">
                  <c:v>99.817294019648216</c:v>
                </c:pt>
                <c:pt idx="22">
                  <c:v>96.74434483271969</c:v>
                </c:pt>
                <c:pt idx="23">
                  <c:v>92.760856330681975</c:v>
                </c:pt>
                <c:pt idx="24">
                  <c:v>80.711039441009433</c:v>
                </c:pt>
                <c:pt idx="25">
                  <c:v>74.793369888348423</c:v>
                </c:pt>
                <c:pt idx="26">
                  <c:v>87.558874920030377</c:v>
                </c:pt>
                <c:pt idx="27">
                  <c:v>84.02749226703726</c:v>
                </c:pt>
                <c:pt idx="28">
                  <c:v>72.198198386582916</c:v>
                </c:pt>
                <c:pt idx="29">
                  <c:v>88.483380341867004</c:v>
                </c:pt>
                <c:pt idx="30">
                  <c:v>87.093305084858926</c:v>
                </c:pt>
                <c:pt idx="31">
                  <c:v>93.77517026092174</c:v>
                </c:pt>
                <c:pt idx="32">
                  <c:v>102.1106810956137</c:v>
                </c:pt>
                <c:pt idx="33" formatCode="0.00">
                  <c:v>102.71776930021434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20-4406-80B2-70A7A0A43D8D}"/>
            </c:ext>
          </c:extLst>
        </c:ser>
        <c:ser>
          <c:idx val="3"/>
          <c:order val="3"/>
          <c:tx>
            <c:strRef>
              <c:f>'Talnagögn | Numerical Data'!$E$32</c:f>
              <c:strCache>
                <c:ptCount val="1"/>
                <c:pt idx="0">
                  <c:v>Motorcycles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Data'!$H$32:$AV$32</c15:sqref>
                  </c15:fullRef>
                </c:ext>
              </c:extLst>
              <c:f>'Talnagögn | Numerical Data'!$H$32:$AO$32</c:f>
              <c:numCache>
                <c:formatCode>0</c:formatCode>
                <c:ptCount val="34"/>
                <c:pt idx="0">
                  <c:v>2.3783400075558552</c:v>
                </c:pt>
                <c:pt idx="1">
                  <c:v>1.8911046981933961</c:v>
                </c:pt>
                <c:pt idx="2">
                  <c:v>2.385725932651197</c:v>
                </c:pt>
                <c:pt idx="3">
                  <c:v>2.4736841598751491</c:v>
                </c:pt>
                <c:pt idx="4">
                  <c:v>2.5288326555525895</c:v>
                </c:pt>
                <c:pt idx="5">
                  <c:v>2.5515122772257826</c:v>
                </c:pt>
                <c:pt idx="6">
                  <c:v>2.6111661081538293</c:v>
                </c:pt>
                <c:pt idx="7">
                  <c:v>2.6646906570236166</c:v>
                </c:pt>
                <c:pt idx="8">
                  <c:v>2.4898422079564542</c:v>
                </c:pt>
                <c:pt idx="9">
                  <c:v>2.5469838399298927</c:v>
                </c:pt>
                <c:pt idx="10">
                  <c:v>2.6872354423123475</c:v>
                </c:pt>
                <c:pt idx="11">
                  <c:v>2.6889301733130897</c:v>
                </c:pt>
                <c:pt idx="12">
                  <c:v>2.6824016957062171</c:v>
                </c:pt>
                <c:pt idx="13">
                  <c:v>2.7607401083789553</c:v>
                </c:pt>
                <c:pt idx="14">
                  <c:v>2.9120027496312915</c:v>
                </c:pt>
                <c:pt idx="15">
                  <c:v>3.4476427207896054</c:v>
                </c:pt>
                <c:pt idx="16">
                  <c:v>5.778255502577478</c:v>
                </c:pt>
                <c:pt idx="17">
                  <c:v>7.527154675274903</c:v>
                </c:pt>
                <c:pt idx="18">
                  <c:v>8.7515343995475661</c:v>
                </c:pt>
                <c:pt idx="19">
                  <c:v>9.2932938989919904</c:v>
                </c:pt>
                <c:pt idx="20">
                  <c:v>9.3957057114997156</c:v>
                </c:pt>
                <c:pt idx="21">
                  <c:v>9.2956910443761824</c:v>
                </c:pt>
                <c:pt idx="22">
                  <c:v>9.4848850925101171</c:v>
                </c:pt>
                <c:pt idx="23">
                  <c:v>9.3996559639455981</c:v>
                </c:pt>
                <c:pt idx="24">
                  <c:v>9.4506858604981101</c:v>
                </c:pt>
                <c:pt idx="25">
                  <c:v>9.6564453793222693</c:v>
                </c:pt>
                <c:pt idx="26">
                  <c:v>10.222133973958453</c:v>
                </c:pt>
                <c:pt idx="27">
                  <c:v>4.6031558386938558</c:v>
                </c:pt>
                <c:pt idx="28">
                  <c:v>8.1838836137974837</c:v>
                </c:pt>
                <c:pt idx="29">
                  <c:v>1.6753718155178188</c:v>
                </c:pt>
                <c:pt idx="30">
                  <c:v>1.2864782466505322</c:v>
                </c:pt>
                <c:pt idx="31">
                  <c:v>1.1366058047432801</c:v>
                </c:pt>
                <c:pt idx="32">
                  <c:v>1.2362683096228808</c:v>
                </c:pt>
                <c:pt idx="33" formatCode="0.00">
                  <c:v>1.2630213675868289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20-4406-80B2-70A7A0A43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3243424"/>
        <c:axId val="439305608"/>
      </c:lineChart>
      <c:cat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1"/>
        <c:lblAlgn val="ctr"/>
        <c:lblOffset val="100"/>
        <c:noMultiLvlLbl val="0"/>
      </c:cat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Energy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'Talnagögn | Numerical Data'!$E$28</c:f>
              <c:strCache>
                <c:ptCount val="1"/>
                <c:pt idx="0">
                  <c:v>Road Transport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Data'!$H$28:$AV$28</c15:sqref>
                  </c15:fullRef>
                </c:ext>
              </c:extLst>
              <c:f>'Talnagögn | Numerical Data'!$H$28:$AO$28</c:f>
              <c:numCache>
                <c:formatCode>0</c:formatCode>
                <c:ptCount val="34"/>
                <c:pt idx="0">
                  <c:v>530.6875025223419</c:v>
                </c:pt>
                <c:pt idx="1">
                  <c:v>549.15876425011709</c:v>
                </c:pt>
                <c:pt idx="2">
                  <c:v>563.61369233292567</c:v>
                </c:pt>
                <c:pt idx="3">
                  <c:v>560.42686948518008</c:v>
                </c:pt>
                <c:pt idx="4">
                  <c:v>568.38582720172917</c:v>
                </c:pt>
                <c:pt idx="5">
                  <c:v>558.148206043963</c:v>
                </c:pt>
                <c:pt idx="6">
                  <c:v>538.7716287288938</c:v>
                </c:pt>
                <c:pt idx="7">
                  <c:v>570.03307543849473</c:v>
                </c:pt>
                <c:pt idx="8">
                  <c:v>578.61285730233681</c:v>
                </c:pt>
                <c:pt idx="9">
                  <c:v>604.17883527958486</c:v>
                </c:pt>
                <c:pt idx="10">
                  <c:v>615.72240171712576</c:v>
                </c:pt>
                <c:pt idx="11">
                  <c:v>622.27473347955288</c:v>
                </c:pt>
                <c:pt idx="12">
                  <c:v>631.11207564596589</c:v>
                </c:pt>
                <c:pt idx="13">
                  <c:v>709.88859870493513</c:v>
                </c:pt>
                <c:pt idx="14">
                  <c:v>746.62253694691617</c:v>
                </c:pt>
                <c:pt idx="15">
                  <c:v>774.95747101277266</c:v>
                </c:pt>
                <c:pt idx="16">
                  <c:v>883.41839261624648</c:v>
                </c:pt>
                <c:pt idx="17">
                  <c:v>914.92890097852603</c:v>
                </c:pt>
                <c:pt idx="18">
                  <c:v>861.19918356733797</c:v>
                </c:pt>
                <c:pt idx="19">
                  <c:v>861.99735794171988</c:v>
                </c:pt>
                <c:pt idx="20">
                  <c:v>814.47490155229229</c:v>
                </c:pt>
                <c:pt idx="21">
                  <c:v>796.08775836848304</c:v>
                </c:pt>
                <c:pt idx="22">
                  <c:v>790.58048843189806</c:v>
                </c:pt>
                <c:pt idx="23">
                  <c:v>805.05443779585062</c:v>
                </c:pt>
                <c:pt idx="24">
                  <c:v>804.17166727771121</c:v>
                </c:pt>
                <c:pt idx="25">
                  <c:v>826.7581564348211</c:v>
                </c:pt>
                <c:pt idx="26">
                  <c:v>901.86470885099754</c:v>
                </c:pt>
                <c:pt idx="27">
                  <c:v>951.50372351364103</c:v>
                </c:pt>
                <c:pt idx="28">
                  <c:v>977.00579166079274</c:v>
                </c:pt>
                <c:pt idx="29">
                  <c:v>956.64786180754822</c:v>
                </c:pt>
                <c:pt idx="30">
                  <c:v>830.53285744339826</c:v>
                </c:pt>
                <c:pt idx="31">
                  <c:v>859.5260140553471</c:v>
                </c:pt>
                <c:pt idx="32">
                  <c:v>925.53110026533784</c:v>
                </c:pt>
                <c:pt idx="33">
                  <c:v>920.79432047634907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AB-45DA-A872-2B89A9E54EB3}"/>
            </c:ext>
          </c:extLst>
        </c:ser>
        <c:ser>
          <c:idx val="0"/>
          <c:order val="1"/>
          <c:tx>
            <c:strRef>
              <c:f>'Talnagögn | Numerical Data'!$E$27</c:f>
              <c:strCache>
                <c:ptCount val="1"/>
                <c:pt idx="0">
                  <c:v>Fishing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Data'!$H$27:$AV$27</c15:sqref>
                  </c15:fullRef>
                </c:ext>
              </c:extLst>
              <c:f>'Talnagögn | Numerical Data'!$H$27:$AO$27</c:f>
              <c:numCache>
                <c:formatCode>0</c:formatCode>
                <c:ptCount val="34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569.41865140399079</c:v>
                </c:pt>
                <c:pt idx="32">
                  <c:v>481.51547449283527</c:v>
                </c:pt>
                <c:pt idx="33">
                  <c:v>484.54957298019235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AB-45DA-A872-2B89A9E54EB3}"/>
            </c:ext>
          </c:extLst>
        </c:ser>
        <c:ser>
          <c:idx val="6"/>
          <c:order val="2"/>
          <c:tx>
            <c:strRef>
              <c:f>'Talnagögn | Numerical Data'!$E$42</c:f>
              <c:strCache>
                <c:ptCount val="1"/>
                <c:pt idx="0">
                  <c:v>Geothermal Energy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Data'!$H$42:$AV$42</c15:sqref>
                  </c15:fullRef>
                </c:ext>
              </c:extLst>
              <c:f>'Talnagögn | Numerical Data'!$H$42:$AO$42</c:f>
              <c:numCache>
                <c:formatCode>0</c:formatCode>
                <c:ptCount val="34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 formatCode="0.00">
                  <c:v>176.69460000000001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AB-45DA-A872-2B89A9E54EB3}"/>
            </c:ext>
          </c:extLst>
        </c:ser>
        <c:ser>
          <c:idx val="4"/>
          <c:order val="3"/>
          <c:tx>
            <c:strRef>
              <c:f>'Talnagögn | Numerical Data'!$E$35</c:f>
              <c:strCache>
                <c:ptCount val="1"/>
                <c:pt idx="0">
                  <c:v>Off-Road Vehicles and Other Machinery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Data'!$H$35:$AV$35</c15:sqref>
                  </c15:fullRef>
                </c:ext>
              </c:extLst>
              <c:f>'Talnagögn | Numerical Data'!$H$35:$AO$35</c:f>
              <c:numCache>
                <c:formatCode>0</c:formatCode>
                <c:ptCount val="34"/>
                <c:pt idx="0">
                  <c:v>132.69956180646039</c:v>
                </c:pt>
                <c:pt idx="1">
                  <c:v>126.61678523119784</c:v>
                </c:pt>
                <c:pt idx="2">
                  <c:v>118.00097418318089</c:v>
                </c:pt>
                <c:pt idx="3">
                  <c:v>127.39940553726262</c:v>
                </c:pt>
                <c:pt idx="4">
                  <c:v>129.83810631241099</c:v>
                </c:pt>
                <c:pt idx="5">
                  <c:v>163.28813671537699</c:v>
                </c:pt>
                <c:pt idx="6">
                  <c:v>158.35483371464707</c:v>
                </c:pt>
                <c:pt idx="7">
                  <c:v>190.80562569111964</c:v>
                </c:pt>
                <c:pt idx="8">
                  <c:v>192.96132537344991</c:v>
                </c:pt>
                <c:pt idx="9">
                  <c:v>211.5031377140119</c:v>
                </c:pt>
                <c:pt idx="10">
                  <c:v>216.21632875366109</c:v>
                </c:pt>
                <c:pt idx="11">
                  <c:v>211.51012539531609</c:v>
                </c:pt>
                <c:pt idx="12">
                  <c:v>198.07630808808773</c:v>
                </c:pt>
                <c:pt idx="13">
                  <c:v>181.57113148074808</c:v>
                </c:pt>
                <c:pt idx="14">
                  <c:v>217.89668386268426</c:v>
                </c:pt>
                <c:pt idx="15">
                  <c:v>236.89254361749528</c:v>
                </c:pt>
                <c:pt idx="16">
                  <c:v>214.30164332811569</c:v>
                </c:pt>
                <c:pt idx="17">
                  <c:v>215.83366248928385</c:v>
                </c:pt>
                <c:pt idx="18">
                  <c:v>208.96156893666625</c:v>
                </c:pt>
                <c:pt idx="19">
                  <c:v>145.57310735873384</c:v>
                </c:pt>
                <c:pt idx="20">
                  <c:v>116.66251837871671</c:v>
                </c:pt>
                <c:pt idx="21">
                  <c:v>106.724173287534</c:v>
                </c:pt>
                <c:pt idx="22">
                  <c:v>102.82225724651585</c:v>
                </c:pt>
                <c:pt idx="23">
                  <c:v>98.852644261966944</c:v>
                </c:pt>
                <c:pt idx="24">
                  <c:v>117.37447230447313</c:v>
                </c:pt>
                <c:pt idx="25">
                  <c:v>116.13287890779706</c:v>
                </c:pt>
                <c:pt idx="26">
                  <c:v>134.94854641811298</c:v>
                </c:pt>
                <c:pt idx="27">
                  <c:v>138.05064207733514</c:v>
                </c:pt>
                <c:pt idx="28">
                  <c:v>109.98053877254956</c:v>
                </c:pt>
                <c:pt idx="29">
                  <c:v>86.903419069836744</c:v>
                </c:pt>
                <c:pt idx="30">
                  <c:v>63.052941906921838</c:v>
                </c:pt>
                <c:pt idx="31">
                  <c:v>60.291972034396785</c:v>
                </c:pt>
                <c:pt idx="32">
                  <c:v>59.411699755651256</c:v>
                </c:pt>
                <c:pt idx="33" formatCode="0.00">
                  <c:v>74.548194889896735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AB-45DA-A872-2B89A9E54EB3}"/>
            </c:ext>
          </c:extLst>
        </c:ser>
        <c:ser>
          <c:idx val="5"/>
          <c:order val="4"/>
          <c:tx>
            <c:strRef>
              <c:f>'Talnagögn | Numerical Data'!$E$39</c:f>
              <c:strCache>
                <c:ptCount val="1"/>
                <c:pt idx="0">
                  <c:v>Fuel Combustion in Stationary Industry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Data'!$H$39:$AV$39</c15:sqref>
                  </c15:fullRef>
                </c:ext>
              </c:extLst>
              <c:f>'Talnagögn | Numerical Data'!$H$39:$AO$39</c:f>
              <c:numCache>
                <c:formatCode>0</c:formatCode>
                <c:ptCount val="34"/>
                <c:pt idx="0">
                  <c:v>238.30199647388656</c:v>
                </c:pt>
                <c:pt idx="1">
                  <c:v>167.10541943108461</c:v>
                </c:pt>
                <c:pt idx="2">
                  <c:v>230.44269536273939</c:v>
                </c:pt>
                <c:pt idx="3">
                  <c:v>249.2064948926791</c:v>
                </c:pt>
                <c:pt idx="4">
                  <c:v>228.70557320557307</c:v>
                </c:pt>
                <c:pt idx="5">
                  <c:v>216.971603208906</c:v>
                </c:pt>
                <c:pt idx="6">
                  <c:v>264.1077975486719</c:v>
                </c:pt>
                <c:pt idx="7">
                  <c:v>302.32644075888601</c:v>
                </c:pt>
                <c:pt idx="8">
                  <c:v>273.08893237380107</c:v>
                </c:pt>
                <c:pt idx="9">
                  <c:v>280.3186926905546</c:v>
                </c:pt>
                <c:pt idx="10">
                  <c:v>226.43051087206067</c:v>
                </c:pt>
                <c:pt idx="11">
                  <c:v>263.34738966869639</c:v>
                </c:pt>
                <c:pt idx="12">
                  <c:v>279.42915581781841</c:v>
                </c:pt>
                <c:pt idx="13">
                  <c:v>257.63780676350132</c:v>
                </c:pt>
                <c:pt idx="14">
                  <c:v>239.60836209868438</c:v>
                </c:pt>
                <c:pt idx="15">
                  <c:v>185.16106618658978</c:v>
                </c:pt>
                <c:pt idx="16">
                  <c:v>189.21272415501136</c:v>
                </c:pt>
                <c:pt idx="17">
                  <c:v>183.90268549207769</c:v>
                </c:pt>
                <c:pt idx="18">
                  <c:v>160.63851217332601</c:v>
                </c:pt>
                <c:pt idx="19">
                  <c:v>116.7100487932551</c:v>
                </c:pt>
                <c:pt idx="20">
                  <c:v>84.411799420601625</c:v>
                </c:pt>
                <c:pt idx="21">
                  <c:v>98.726782685505796</c:v>
                </c:pt>
                <c:pt idx="22">
                  <c:v>83.589289785807523</c:v>
                </c:pt>
                <c:pt idx="23">
                  <c:v>74.708501704446036</c:v>
                </c:pt>
                <c:pt idx="24">
                  <c:v>31.896693599301095</c:v>
                </c:pt>
                <c:pt idx="25">
                  <c:v>61.74105215607937</c:v>
                </c:pt>
                <c:pt idx="26">
                  <c:v>59.934001713100656</c:v>
                </c:pt>
                <c:pt idx="27">
                  <c:v>31.319911894929575</c:v>
                </c:pt>
                <c:pt idx="28">
                  <c:v>37.869159429064503</c:v>
                </c:pt>
                <c:pt idx="29">
                  <c:v>28.604367521815185</c:v>
                </c:pt>
                <c:pt idx="30">
                  <c:v>32.045116125792724</c:v>
                </c:pt>
                <c:pt idx="31">
                  <c:v>43.338115793797186</c:v>
                </c:pt>
                <c:pt idx="32">
                  <c:v>95.470231039803451</c:v>
                </c:pt>
                <c:pt idx="33" formatCode="0.00">
                  <c:v>57.719794733950188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AB-45DA-A872-2B89A9E54EB3}"/>
            </c:ext>
          </c:extLst>
        </c:ser>
        <c:ser>
          <c:idx val="2"/>
          <c:order val="5"/>
          <c:tx>
            <c:strRef>
              <c:f>'Talnagögn | Numerical Data'!$E$33</c:f>
              <c:strCache>
                <c:ptCount val="1"/>
                <c:pt idx="0">
                  <c:v>Domestic Aviation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Data'!$H$33:$AV$33</c15:sqref>
                  </c15:fullRef>
                </c:ext>
              </c:extLst>
              <c:f>'Talnagögn | Numerical Data'!$H$33:$AO$33</c:f>
              <c:numCache>
                <c:formatCode>0</c:formatCode>
                <c:ptCount val="34"/>
                <c:pt idx="0">
                  <c:v>33.592689259466667</c:v>
                </c:pt>
                <c:pt idx="1">
                  <c:v>32.201725389066667</c:v>
                </c:pt>
                <c:pt idx="2">
                  <c:v>27.224410482266663</c:v>
                </c:pt>
                <c:pt idx="3">
                  <c:v>26.429316349733334</c:v>
                </c:pt>
                <c:pt idx="4">
                  <c:v>24.585201250133338</c:v>
                </c:pt>
                <c:pt idx="5">
                  <c:v>30.243199507600004</c:v>
                </c:pt>
                <c:pt idx="6">
                  <c:v>34.290320180666669</c:v>
                </c:pt>
                <c:pt idx="7">
                  <c:v>32.124993649733341</c:v>
                </c:pt>
                <c:pt idx="8">
                  <c:v>33.773912666933334</c:v>
                </c:pt>
                <c:pt idx="9">
                  <c:v>32.33894076213334</c:v>
                </c:pt>
                <c:pt idx="10">
                  <c:v>28.45911297426667</c:v>
                </c:pt>
                <c:pt idx="11">
                  <c:v>25.02166617</c:v>
                </c:pt>
                <c:pt idx="12">
                  <c:v>21.891146296399995</c:v>
                </c:pt>
                <c:pt idx="13">
                  <c:v>22.175639411333332</c:v>
                </c:pt>
                <c:pt idx="14">
                  <c:v>23.50699608213333</c:v>
                </c:pt>
                <c:pt idx="15">
                  <c:v>26.205441711733332</c:v>
                </c:pt>
                <c:pt idx="16">
                  <c:v>28.3528346704</c:v>
                </c:pt>
                <c:pt idx="17">
                  <c:v>22.219344058533331</c:v>
                </c:pt>
                <c:pt idx="18">
                  <c:v>26.434971138933332</c:v>
                </c:pt>
                <c:pt idx="19">
                  <c:v>21.952995185866662</c:v>
                </c:pt>
                <c:pt idx="20">
                  <c:v>21.298554827999997</c:v>
                </c:pt>
                <c:pt idx="21">
                  <c:v>20.433647872000002</c:v>
                </c:pt>
                <c:pt idx="22">
                  <c:v>21.0236773996</c:v>
                </c:pt>
                <c:pt idx="23">
                  <c:v>19.765428672133336</c:v>
                </c:pt>
                <c:pt idx="24">
                  <c:v>19.698405336533337</c:v>
                </c:pt>
                <c:pt idx="25">
                  <c:v>20.597434940666666</c:v>
                </c:pt>
                <c:pt idx="26">
                  <c:v>22.746395399866667</c:v>
                </c:pt>
                <c:pt idx="27">
                  <c:v>23.133315475600003</c:v>
                </c:pt>
                <c:pt idx="28">
                  <c:v>24.770402378666667</c:v>
                </c:pt>
                <c:pt idx="29">
                  <c:v>27.967275005594509</c:v>
                </c:pt>
                <c:pt idx="30">
                  <c:v>13.2458178014416</c:v>
                </c:pt>
                <c:pt idx="31">
                  <c:v>20.8932966504</c:v>
                </c:pt>
                <c:pt idx="32">
                  <c:v>24.268683868533337</c:v>
                </c:pt>
                <c:pt idx="33" formatCode="0.00">
                  <c:v>22.510975184533333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AB-45DA-A872-2B89A9E54EB3}"/>
            </c:ext>
          </c:extLst>
        </c:ser>
        <c:ser>
          <c:idx val="3"/>
          <c:order val="6"/>
          <c:tx>
            <c:strRef>
              <c:f>'Talnagögn | Numerical Data'!$E$34</c:f>
              <c:strCache>
                <c:ptCount val="1"/>
                <c:pt idx="0">
                  <c:v>Domestic Navigation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Data'!$H$34:$AV$34</c15:sqref>
                  </c15:fullRef>
                </c:ext>
              </c:extLst>
              <c:f>'Talnagögn | Numerical Data'!$H$34:$AO$34</c:f>
              <c:numCache>
                <c:formatCode>0</c:formatCode>
                <c:ptCount val="34"/>
                <c:pt idx="0">
                  <c:v>32.90600746666972</c:v>
                </c:pt>
                <c:pt idx="1">
                  <c:v>23.118334138098895</c:v>
                </c:pt>
                <c:pt idx="2">
                  <c:v>26.214323179199816</c:v>
                </c:pt>
                <c:pt idx="3">
                  <c:v>32.019149494338876</c:v>
                </c:pt>
                <c:pt idx="4">
                  <c:v>26.952358460372999</c:v>
                </c:pt>
                <c:pt idx="5">
                  <c:v>37.524068872575825</c:v>
                </c:pt>
                <c:pt idx="6">
                  <c:v>44.252911984973828</c:v>
                </c:pt>
                <c:pt idx="7">
                  <c:v>26.941495555809812</c:v>
                </c:pt>
                <c:pt idx="8">
                  <c:v>20.668408117064299</c:v>
                </c:pt>
                <c:pt idx="9">
                  <c:v>18.20758204949944</c:v>
                </c:pt>
                <c:pt idx="10">
                  <c:v>12.662544690953844</c:v>
                </c:pt>
                <c:pt idx="11">
                  <c:v>20.64303991064217</c:v>
                </c:pt>
                <c:pt idx="12">
                  <c:v>18.67809749364854</c:v>
                </c:pt>
                <c:pt idx="13">
                  <c:v>34.257314086427598</c:v>
                </c:pt>
                <c:pt idx="14">
                  <c:v>48.756120365330574</c:v>
                </c:pt>
                <c:pt idx="15">
                  <c:v>22.602848961105504</c:v>
                </c:pt>
                <c:pt idx="16">
                  <c:v>51.559117007313546</c:v>
                </c:pt>
                <c:pt idx="17">
                  <c:v>61.411857554830583</c:v>
                </c:pt>
                <c:pt idx="18">
                  <c:v>55.369715839883263</c:v>
                </c:pt>
                <c:pt idx="19">
                  <c:v>31.752075715851465</c:v>
                </c:pt>
                <c:pt idx="20">
                  <c:v>35.307139818880238</c:v>
                </c:pt>
                <c:pt idx="21">
                  <c:v>18.702742389807792</c:v>
                </c:pt>
                <c:pt idx="22">
                  <c:v>13.816453576776222</c:v>
                </c:pt>
                <c:pt idx="23">
                  <c:v>15.811424417433498</c:v>
                </c:pt>
                <c:pt idx="24">
                  <c:v>20.451208760690278</c:v>
                </c:pt>
                <c:pt idx="25">
                  <c:v>26.634994300275558</c:v>
                </c:pt>
                <c:pt idx="26">
                  <c:v>27.818002298841321</c:v>
                </c:pt>
                <c:pt idx="27">
                  <c:v>31.64325842576952</c:v>
                </c:pt>
                <c:pt idx="28">
                  <c:v>43.469950045502642</c:v>
                </c:pt>
                <c:pt idx="29">
                  <c:v>53.20264126363837</c:v>
                </c:pt>
                <c:pt idx="30">
                  <c:v>25.153031456029371</c:v>
                </c:pt>
                <c:pt idx="31">
                  <c:v>17.531150093573494</c:v>
                </c:pt>
                <c:pt idx="32">
                  <c:v>24.594817204517007</c:v>
                </c:pt>
                <c:pt idx="33" formatCode="0.00">
                  <c:v>16.820451973603028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AB-45DA-A872-2B89A9E54EB3}"/>
            </c:ext>
          </c:extLst>
        </c:ser>
        <c:ser>
          <c:idx val="7"/>
          <c:order val="7"/>
          <c:tx>
            <c:strRef>
              <c:f>'Talnagögn | Numerical Data'!$E$43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Data'!$H$43:$AV$43</c15:sqref>
                  </c15:fullRef>
                </c:ext>
              </c:extLst>
              <c:f>'Talnagögn | Numerical Data'!$H$43:$AO$43</c:f>
              <c:numCache>
                <c:formatCode>0</c:formatCode>
                <c:ptCount val="34"/>
                <c:pt idx="0">
                  <c:v>50.335769115133871</c:v>
                </c:pt>
                <c:pt idx="1">
                  <c:v>48.432158314397384</c:v>
                </c:pt>
                <c:pt idx="2">
                  <c:v>48.135633581615366</c:v>
                </c:pt>
                <c:pt idx="3">
                  <c:v>47.432714323383379</c:v>
                </c:pt>
                <c:pt idx="4">
                  <c:v>45.358697454421872</c:v>
                </c:pt>
                <c:pt idx="5">
                  <c:v>47.307614383505552</c:v>
                </c:pt>
                <c:pt idx="6">
                  <c:v>49.867629809716618</c:v>
                </c:pt>
                <c:pt idx="7">
                  <c:v>35.050722512629818</c:v>
                </c:pt>
                <c:pt idx="8">
                  <c:v>49.437868773646187</c:v>
                </c:pt>
                <c:pt idx="9">
                  <c:v>47.541419523388868</c:v>
                </c:pt>
                <c:pt idx="10">
                  <c:v>39.89045578573996</c:v>
                </c:pt>
                <c:pt idx="11">
                  <c:v>50.717562459242799</c:v>
                </c:pt>
                <c:pt idx="12">
                  <c:v>52.599180893089397</c:v>
                </c:pt>
                <c:pt idx="13">
                  <c:v>29.11470650787669</c:v>
                </c:pt>
                <c:pt idx="14">
                  <c:v>49.014624471929437</c:v>
                </c:pt>
                <c:pt idx="15">
                  <c:v>50.94438910873987</c:v>
                </c:pt>
                <c:pt idx="16">
                  <c:v>49.249190779504261</c:v>
                </c:pt>
                <c:pt idx="17">
                  <c:v>45.67959365373963</c:v>
                </c:pt>
                <c:pt idx="18">
                  <c:v>26.832800049790876</c:v>
                </c:pt>
                <c:pt idx="19">
                  <c:v>23.658811714296917</c:v>
                </c:pt>
                <c:pt idx="20">
                  <c:v>33.231314002214049</c:v>
                </c:pt>
                <c:pt idx="21">
                  <c:v>23.771070120500326</c:v>
                </c:pt>
                <c:pt idx="22">
                  <c:v>17.499855349649351</c:v>
                </c:pt>
                <c:pt idx="23">
                  <c:v>14.550980972241859</c:v>
                </c:pt>
                <c:pt idx="24">
                  <c:v>21.599417280222951</c:v>
                </c:pt>
                <c:pt idx="25">
                  <c:v>13.082413579933018</c:v>
                </c:pt>
                <c:pt idx="26">
                  <c:v>10.746082324501913</c:v>
                </c:pt>
                <c:pt idx="27">
                  <c:v>14.781436053724519</c:v>
                </c:pt>
                <c:pt idx="28">
                  <c:v>11.828861394805926</c:v>
                </c:pt>
                <c:pt idx="29">
                  <c:v>15.605465010967691</c:v>
                </c:pt>
                <c:pt idx="30">
                  <c:v>11.859525336504021</c:v>
                </c:pt>
                <c:pt idx="31">
                  <c:v>13.269967570525523</c:v>
                </c:pt>
                <c:pt idx="32">
                  <c:v>18.864580827509371</c:v>
                </c:pt>
                <c:pt idx="33" formatCode="0.00">
                  <c:v>21.263681427537449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FAB-45DA-A872-2B89A9E54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3243424"/>
        <c:axId val="439305608"/>
      </c:lineChart>
      <c:date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0"/>
        <c:lblOffset val="100"/>
        <c:baseTimeUnit val="days"/>
        <c:majorUnit val="1"/>
        <c:majorTimeUnit val="days"/>
      </c:date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Alþjóðasamgöngur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Data'!$D$121</c:f>
              <c:strCache>
                <c:ptCount val="1"/>
                <c:pt idx="0">
                  <c:v>Alþjóðaflug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Data'!$H$117:$AV$117</c15:sqref>
                  </c15:fullRef>
                </c:ext>
              </c:extLst>
              <c:f>'Talnagögn | Numerical Data'!$H$117:$AO$117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Data'!$H$121:$AV$121</c15:sqref>
                  </c15:fullRef>
                </c:ext>
              </c:extLst>
              <c:f>'Talnagögn | Numerical Data'!$H$121:$AO$121</c:f>
              <c:numCache>
                <c:formatCode>0</c:formatCode>
                <c:ptCount val="34"/>
                <c:pt idx="0">
                  <c:v>221.10937807666664</c:v>
                </c:pt>
                <c:pt idx="1">
                  <c:v>223.45648422493338</c:v>
                </c:pt>
                <c:pt idx="2">
                  <c:v>204.96673222053337</c:v>
                </c:pt>
                <c:pt idx="3">
                  <c:v>196.93769391346669</c:v>
                </c:pt>
                <c:pt idx="4">
                  <c:v>215.03342151853334</c:v>
                </c:pt>
                <c:pt idx="5">
                  <c:v>237.71387227506665</c:v>
                </c:pt>
                <c:pt idx="6">
                  <c:v>273.30475524573336</c:v>
                </c:pt>
                <c:pt idx="7">
                  <c:v>294.05093427306673</c:v>
                </c:pt>
                <c:pt idx="8">
                  <c:v>340.36743871786666</c:v>
                </c:pt>
                <c:pt idx="9">
                  <c:v>365.77115387800001</c:v>
                </c:pt>
                <c:pt idx="10">
                  <c:v>410.43408736853331</c:v>
                </c:pt>
                <c:pt idx="11">
                  <c:v>351.43484296319997</c:v>
                </c:pt>
                <c:pt idx="12">
                  <c:v>311.89578576600002</c:v>
                </c:pt>
                <c:pt idx="13">
                  <c:v>335.20031285813332</c:v>
                </c:pt>
                <c:pt idx="14">
                  <c:v>382.51090829640003</c:v>
                </c:pt>
                <c:pt idx="15">
                  <c:v>424.43004818280002</c:v>
                </c:pt>
                <c:pt idx="16">
                  <c:v>503.20407568560006</c:v>
                </c:pt>
                <c:pt idx="17">
                  <c:v>514.92035819013336</c:v>
                </c:pt>
                <c:pt idx="18">
                  <c:v>430.65361113226669</c:v>
                </c:pt>
                <c:pt idx="19">
                  <c:v>345.61492852480001</c:v>
                </c:pt>
                <c:pt idx="20">
                  <c:v>379.7535549454667</c:v>
                </c:pt>
                <c:pt idx="21">
                  <c:v>424.71952189760009</c:v>
                </c:pt>
                <c:pt idx="22">
                  <c:v>445.07818250000008</c:v>
                </c:pt>
                <c:pt idx="23">
                  <c:v>502.36303520266659</c:v>
                </c:pt>
                <c:pt idx="24">
                  <c:v>584.78753803533334</c:v>
                </c:pt>
                <c:pt idx="25">
                  <c:v>679.12283684040005</c:v>
                </c:pt>
                <c:pt idx="26">
                  <c:v>923.85523979279992</c:v>
                </c:pt>
                <c:pt idx="27">
                  <c:v>1155.4370035488</c:v>
                </c:pt>
                <c:pt idx="28">
                  <c:v>1294.8181528967998</c:v>
                </c:pt>
                <c:pt idx="29">
                  <c:v>963.65322670770036</c:v>
                </c:pt>
                <c:pt idx="30">
                  <c:v>263.34999061560001</c:v>
                </c:pt>
                <c:pt idx="31">
                  <c:v>486.14060688480004</c:v>
                </c:pt>
                <c:pt idx="32">
                  <c:v>854.74603351946575</c:v>
                </c:pt>
                <c:pt idx="33">
                  <c:v>967.65275881202047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0A-4447-BE48-5227289D82DA}"/>
            </c:ext>
          </c:extLst>
        </c:ser>
        <c:ser>
          <c:idx val="1"/>
          <c:order val="1"/>
          <c:tx>
            <c:strRef>
              <c:f>'Talnagögn | Numerical Data'!$D$122</c:f>
              <c:strCache>
                <c:ptCount val="1"/>
                <c:pt idx="0">
                  <c:v>Alþjóðasiglingar</c:v>
                </c:pt>
              </c:strCache>
            </c:strRef>
          </c:tx>
          <c:spPr>
            <a:ln w="28575" cap="rnd">
              <a:solidFill>
                <a:schemeClr val="tx1">
                  <a:lumMod val="25000"/>
                  <a:lumOff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Data'!$H$117:$AV$117</c15:sqref>
                  </c15:fullRef>
                </c:ext>
              </c:extLst>
              <c:f>'Talnagögn | Numerical Data'!$H$117:$AO$117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Data'!$H$122:$AV$122</c15:sqref>
                  </c15:fullRef>
                </c:ext>
              </c:extLst>
              <c:f>'Talnagögn | Numerical Data'!$H$122:$AO$122</c:f>
              <c:numCache>
                <c:formatCode>0</c:formatCode>
                <c:ptCount val="34"/>
                <c:pt idx="0">
                  <c:v>28.078924997337403</c:v>
                </c:pt>
                <c:pt idx="1">
                  <c:v>14.003294293724482</c:v>
                </c:pt>
                <c:pt idx="2">
                  <c:v>20.477506171547937</c:v>
                </c:pt>
                <c:pt idx="3">
                  <c:v>29.859948628888905</c:v>
                </c:pt>
                <c:pt idx="4">
                  <c:v>33.981450185235616</c:v>
                </c:pt>
                <c:pt idx="5">
                  <c:v>3.3673142021675906</c:v>
                </c:pt>
                <c:pt idx="6">
                  <c:v>19.20316050014323</c:v>
                </c:pt>
                <c:pt idx="7">
                  <c:v>38.488416696452902</c:v>
                </c:pt>
                <c:pt idx="8">
                  <c:v>52.028676183577467</c:v>
                </c:pt>
                <c:pt idx="9">
                  <c:v>39.300358002951661</c:v>
                </c:pt>
                <c:pt idx="10">
                  <c:v>54.39266252464077</c:v>
                </c:pt>
                <c:pt idx="11">
                  <c:v>59.58949244727156</c:v>
                </c:pt>
                <c:pt idx="12">
                  <c:v>85.828630656119159</c:v>
                </c:pt>
                <c:pt idx="13">
                  <c:v>19.407378412801254</c:v>
                </c:pt>
                <c:pt idx="14">
                  <c:v>21.049201422195413</c:v>
                </c:pt>
                <c:pt idx="15">
                  <c:v>1.7528135484112446</c:v>
                </c:pt>
                <c:pt idx="16">
                  <c:v>17.329076702058739</c:v>
                </c:pt>
                <c:pt idx="17">
                  <c:v>12.056398064687073</c:v>
                </c:pt>
                <c:pt idx="18">
                  <c:v>47.983835185837414</c:v>
                </c:pt>
                <c:pt idx="19">
                  <c:v>8.2248711263977814</c:v>
                </c:pt>
                <c:pt idx="20">
                  <c:v>0.25239549866666666</c:v>
                </c:pt>
                <c:pt idx="21">
                  <c:v>50.095054390143758</c:v>
                </c:pt>
                <c:pt idx="22">
                  <c:v>23.973493968715886</c:v>
                </c:pt>
                <c:pt idx="23">
                  <c:v>78.828862465477414</c:v>
                </c:pt>
                <c:pt idx="24">
                  <c:v>71.218037488772836</c:v>
                </c:pt>
                <c:pt idx="25">
                  <c:v>149.09981223853765</c:v>
                </c:pt>
                <c:pt idx="26">
                  <c:v>186.28610486189032</c:v>
                </c:pt>
                <c:pt idx="27">
                  <c:v>213.30217433150287</c:v>
                </c:pt>
                <c:pt idx="28">
                  <c:v>242.53078987824037</c:v>
                </c:pt>
                <c:pt idx="29">
                  <c:v>205.50549032160174</c:v>
                </c:pt>
                <c:pt idx="30">
                  <c:v>77.945079331447673</c:v>
                </c:pt>
                <c:pt idx="31">
                  <c:v>128.49656920397638</c:v>
                </c:pt>
                <c:pt idx="32">
                  <c:v>287.79153782769163</c:v>
                </c:pt>
                <c:pt idx="33">
                  <c:v>332.12842010288068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0A-4447-BE48-5227289D8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0444872"/>
        <c:axId val="1010443072"/>
      </c:lineChart>
      <c:catAx>
        <c:axId val="10104448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3072"/>
        <c:crosses val="autoZero"/>
        <c:auto val="1"/>
        <c:lblAlgn val="ctr"/>
        <c:lblOffset val="100"/>
        <c:noMultiLvlLbl val="0"/>
      </c:catAx>
      <c:valAx>
        <c:axId val="101044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4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Landnotkun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0B-4F0C-BE33-22C60A2324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80B-4F0C-BE33-22C60A232451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80B-4F0C-BE33-22C60A232451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0B-4F0C-BE33-22C60A232451}"/>
              </c:ext>
            </c:extLst>
          </c:dPt>
          <c:cat>
            <c:strRef>
              <c:f>'Losun | Emissions'!$D$529:$D$533</c:f>
              <c:strCache>
                <c:ptCount val="5"/>
                <c:pt idx="0">
                  <c:v>Skógar</c:v>
                </c:pt>
                <c:pt idx="1">
                  <c:v>Ræktað land</c:v>
                </c:pt>
                <c:pt idx="2">
                  <c:v>Mólendi</c:v>
                </c:pt>
                <c:pt idx="3">
                  <c:v>Votlendi</c:v>
                </c:pt>
                <c:pt idx="4">
                  <c:v>Önnur losun</c:v>
                </c:pt>
              </c:strCache>
            </c:strRef>
          </c:cat>
          <c:val>
            <c:numRef>
              <c:f>'Losun | Emissions'!$E$529:$E$533</c:f>
              <c:numCache>
                <c:formatCode>0</c:formatCode>
                <c:ptCount val="5"/>
                <c:pt idx="0">
                  <c:v>-507.88374774687588</c:v>
                </c:pt>
                <c:pt idx="1">
                  <c:v>1450.3522866583978</c:v>
                </c:pt>
                <c:pt idx="2">
                  <c:v>5973.5384306449669</c:v>
                </c:pt>
                <c:pt idx="3">
                  <c:v>817.65731654517595</c:v>
                </c:pt>
                <c:pt idx="4" formatCode="0.0">
                  <c:v>8.9230085014896758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0B-4F0C-BE33-22C60A232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199688"/>
        <c:axId val="1441200768"/>
        <c:extLst/>
      </c:barChart>
      <c:catAx>
        <c:axId val="1441199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200768"/>
        <c:crosses val="autoZero"/>
        <c:auto val="1"/>
        <c:lblAlgn val="ctr"/>
        <c:lblOffset val="100"/>
        <c:noMultiLvlLbl val="0"/>
      </c:catAx>
      <c:valAx>
        <c:axId val="1441200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199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Energy: Fishing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019401041666673E-2"/>
          <c:y val="0.10871435185185185"/>
          <c:w val="0.77088580729166667"/>
          <c:h val="0.7760692129629629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'Talnagögn | Numerical Data'!$E$27</c:f>
              <c:strCache>
                <c:ptCount val="1"/>
                <c:pt idx="0">
                  <c:v>Fishing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'Talnagögn | Numerical Data'!$H$25:$AV$25</c:f>
              <c:numCache>
                <c:formatCode>0</c:formatCod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xVal>
          <c:yVal>
            <c:numRef>
              <c:f>'Talnagögn | Numerical Data'!$H$27:$AV$27</c:f>
              <c:numCache>
                <c:formatCode>0</c:formatCode>
                <c:ptCount val="41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569.41865140399079</c:v>
                </c:pt>
                <c:pt idx="32">
                  <c:v>481.51547449283527</c:v>
                </c:pt>
                <c:pt idx="33">
                  <c:v>484.54957298019235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AAC-463A-8221-94FD1789E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2290024"/>
        <c:axId val="1342290744"/>
      </c:scatterChart>
      <c:valAx>
        <c:axId val="1342290024"/>
        <c:scaling>
          <c:orientation val="minMax"/>
          <c:max val="2023"/>
          <c:min val="1990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2290744"/>
        <c:crosses val="autoZero"/>
        <c:crossBetween val="midCat"/>
        <c:majorUnit val="1"/>
      </c:valAx>
      <c:valAx>
        <c:axId val="134229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2290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Landbúnaður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'Talnagögn | Numerical Data'!$D$63</c:f>
              <c:strCache>
                <c:ptCount val="1"/>
                <c:pt idx="0">
                  <c:v>Meðhöndlun húsdýraáburðar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Data'!$H$60:$AV$60</c15:sqref>
                  </c15:fullRef>
                </c:ext>
              </c:extLst>
              <c:f>'Talnagögn | Numerical Data'!$H$60:$AO$60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Data'!$H$63:$AV$63</c15:sqref>
                  </c15:fullRef>
                </c:ext>
              </c:extLst>
              <c:f>'Talnagögn | Numerical Data'!$H$63:$AO$63</c:f>
              <c:numCache>
                <c:formatCode>0</c:formatCode>
                <c:ptCount val="34"/>
                <c:pt idx="0">
                  <c:v>91.353137122184734</c:v>
                </c:pt>
                <c:pt idx="1">
                  <c:v>88.631746537781908</c:v>
                </c:pt>
                <c:pt idx="2">
                  <c:v>85.008998526353054</c:v>
                </c:pt>
                <c:pt idx="3">
                  <c:v>84.236917702974765</c:v>
                </c:pt>
                <c:pt idx="4">
                  <c:v>83.460173221900504</c:v>
                </c:pt>
                <c:pt idx="5">
                  <c:v>81.498388850551862</c:v>
                </c:pt>
                <c:pt idx="6">
                  <c:v>81.868599343907846</c:v>
                </c:pt>
                <c:pt idx="7">
                  <c:v>80.144433883299712</c:v>
                </c:pt>
                <c:pt idx="8">
                  <c:v>82.174925280912831</c:v>
                </c:pt>
                <c:pt idx="9">
                  <c:v>79.974658636074921</c:v>
                </c:pt>
                <c:pt idx="10">
                  <c:v>78.311552052896758</c:v>
                </c:pt>
                <c:pt idx="11">
                  <c:v>79.282114001439638</c:v>
                </c:pt>
                <c:pt idx="12">
                  <c:v>76.638974830974888</c:v>
                </c:pt>
                <c:pt idx="13">
                  <c:v>74.54368172529432</c:v>
                </c:pt>
                <c:pt idx="14">
                  <c:v>73.272981000892074</c:v>
                </c:pt>
                <c:pt idx="15">
                  <c:v>73.882744588969544</c:v>
                </c:pt>
                <c:pt idx="16">
                  <c:v>77.993474805629461</c:v>
                </c:pt>
                <c:pt idx="17">
                  <c:v>80.083376247505612</c:v>
                </c:pt>
                <c:pt idx="18">
                  <c:v>80.381493938276932</c:v>
                </c:pt>
                <c:pt idx="19">
                  <c:v>80.578324903408159</c:v>
                </c:pt>
                <c:pt idx="20">
                  <c:v>77.802288503425217</c:v>
                </c:pt>
                <c:pt idx="21">
                  <c:v>78.436605055242751</c:v>
                </c:pt>
                <c:pt idx="22">
                  <c:v>73.243785586193994</c:v>
                </c:pt>
                <c:pt idx="23">
                  <c:v>71.527533726319746</c:v>
                </c:pt>
                <c:pt idx="24">
                  <c:v>76.522975314290164</c:v>
                </c:pt>
                <c:pt idx="25">
                  <c:v>78.81828824792359</c:v>
                </c:pt>
                <c:pt idx="26">
                  <c:v>78.617117107096163</c:v>
                </c:pt>
                <c:pt idx="27">
                  <c:v>77.474379038566099</c:v>
                </c:pt>
                <c:pt idx="28">
                  <c:v>74.956950590111532</c:v>
                </c:pt>
                <c:pt idx="29">
                  <c:v>73.402060804098852</c:v>
                </c:pt>
                <c:pt idx="30">
                  <c:v>71.925119958210985</c:v>
                </c:pt>
                <c:pt idx="31">
                  <c:v>72.476972291812231</c:v>
                </c:pt>
                <c:pt idx="32">
                  <c:v>71.40495368387036</c:v>
                </c:pt>
                <c:pt idx="33">
                  <c:v>68.676868813893464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19-4599-B7D4-7A60CD9C1E62}"/>
            </c:ext>
          </c:extLst>
        </c:ser>
        <c:ser>
          <c:idx val="0"/>
          <c:order val="1"/>
          <c:tx>
            <c:strRef>
              <c:f>'Talnagögn | Numerical Data'!$D$62</c:f>
              <c:strCache>
                <c:ptCount val="1"/>
                <c:pt idx="0">
                  <c:v>Iðragerjun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Data'!$H$60:$AV$60</c15:sqref>
                  </c15:fullRef>
                </c:ext>
              </c:extLst>
              <c:f>'Talnagögn | Numerical Data'!$H$60:$AO$60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Data'!$H$62:$AV$62</c15:sqref>
                  </c15:fullRef>
                </c:ext>
              </c:extLst>
              <c:f>'Talnagögn | Numerical Data'!$H$62:$AO$62</c:f>
              <c:numCache>
                <c:formatCode>0</c:formatCode>
                <c:ptCount val="34"/>
                <c:pt idx="0">
                  <c:v>388.7311214078054</c:v>
                </c:pt>
                <c:pt idx="1">
                  <c:v>376.80802291304417</c:v>
                </c:pt>
                <c:pt idx="2">
                  <c:v>369.46146962762373</c:v>
                </c:pt>
                <c:pt idx="3">
                  <c:v>367.46615478386667</c:v>
                </c:pt>
                <c:pt idx="4">
                  <c:v>368.50393450101353</c:v>
                </c:pt>
                <c:pt idx="5">
                  <c:v>353.59844504857267</c:v>
                </c:pt>
                <c:pt idx="6">
                  <c:v>357.55072973891805</c:v>
                </c:pt>
                <c:pt idx="7">
                  <c:v>353.95735420262338</c:v>
                </c:pt>
                <c:pt idx="8">
                  <c:v>361.0848562558802</c:v>
                </c:pt>
                <c:pt idx="9">
                  <c:v>356.03349315654009</c:v>
                </c:pt>
                <c:pt idx="10">
                  <c:v>342.28685026758234</c:v>
                </c:pt>
                <c:pt idx="11">
                  <c:v>342.72779150384827</c:v>
                </c:pt>
                <c:pt idx="12">
                  <c:v>335.11446022495926</c:v>
                </c:pt>
                <c:pt idx="13">
                  <c:v>330.23228381431431</c:v>
                </c:pt>
                <c:pt idx="14">
                  <c:v>324.502224477151</c:v>
                </c:pt>
                <c:pt idx="15">
                  <c:v>326.87872129718272</c:v>
                </c:pt>
                <c:pt idx="16">
                  <c:v>334.16168638670575</c:v>
                </c:pt>
                <c:pt idx="17">
                  <c:v>339.96822256520824</c:v>
                </c:pt>
                <c:pt idx="18">
                  <c:v>344.11215184775034</c:v>
                </c:pt>
                <c:pt idx="19">
                  <c:v>349.82116261581911</c:v>
                </c:pt>
                <c:pt idx="20">
                  <c:v>349.40930040878408</c:v>
                </c:pt>
                <c:pt idx="21">
                  <c:v>347.95076309881199</c:v>
                </c:pt>
                <c:pt idx="22">
                  <c:v>340.54308927763651</c:v>
                </c:pt>
                <c:pt idx="23">
                  <c:v>333.82649525930913</c:v>
                </c:pt>
                <c:pt idx="24">
                  <c:v>352.09097218848621</c:v>
                </c:pt>
                <c:pt idx="25">
                  <c:v>354.86550024588337</c:v>
                </c:pt>
                <c:pt idx="26">
                  <c:v>356.9138697262859</c:v>
                </c:pt>
                <c:pt idx="27">
                  <c:v>349.28153811365564</c:v>
                </c:pt>
                <c:pt idx="28">
                  <c:v>338.29189346625003</c:v>
                </c:pt>
                <c:pt idx="29">
                  <c:v>328.11254510584985</c:v>
                </c:pt>
                <c:pt idx="30">
                  <c:v>322.51087336392965</c:v>
                </c:pt>
                <c:pt idx="31">
                  <c:v>321.09146218981346</c:v>
                </c:pt>
                <c:pt idx="32">
                  <c:v>313.86329522534083</c:v>
                </c:pt>
                <c:pt idx="33">
                  <c:v>302.22988771873997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19-4599-B7D4-7A60CD9C1E62}"/>
            </c:ext>
          </c:extLst>
        </c:ser>
        <c:ser>
          <c:idx val="2"/>
          <c:order val="2"/>
          <c:tx>
            <c:strRef>
              <c:f>'Talnagögn | Numerical Data'!$D$64</c:f>
              <c:strCache>
                <c:ptCount val="1"/>
                <c:pt idx="0">
                  <c:v>Nytjajarðvegur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Data'!$H$60:$AV$60</c15:sqref>
                  </c15:fullRef>
                </c:ext>
              </c:extLst>
              <c:f>'Talnagögn | Numerical Data'!$H$60:$AO$60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Data'!$H$64:$AV$64</c15:sqref>
                  </c15:fullRef>
                </c:ext>
              </c:extLst>
              <c:f>'Talnagögn | Numerical Data'!$H$64:$AO$64</c:f>
              <c:numCache>
                <c:formatCode>0</c:formatCode>
                <c:ptCount val="34"/>
                <c:pt idx="0">
                  <c:v>195.84172915376459</c:v>
                </c:pt>
                <c:pt idx="1">
                  <c:v>194.10462153919434</c:v>
                </c:pt>
                <c:pt idx="2">
                  <c:v>188.3319018733938</c:v>
                </c:pt>
                <c:pt idx="3">
                  <c:v>192.23459766471157</c:v>
                </c:pt>
                <c:pt idx="4">
                  <c:v>196.88150156645889</c:v>
                </c:pt>
                <c:pt idx="5">
                  <c:v>191.65374163826323</c:v>
                </c:pt>
                <c:pt idx="6">
                  <c:v>199.30389555379307</c:v>
                </c:pt>
                <c:pt idx="7">
                  <c:v>196.73583660468552</c:v>
                </c:pt>
                <c:pt idx="8">
                  <c:v>200.38864645367869</c:v>
                </c:pt>
                <c:pt idx="9">
                  <c:v>205.06730055593732</c:v>
                </c:pt>
                <c:pt idx="10">
                  <c:v>203.09391966155673</c:v>
                </c:pt>
                <c:pt idx="11">
                  <c:v>203.29935015411377</c:v>
                </c:pt>
                <c:pt idx="12">
                  <c:v>196.21932641959367</c:v>
                </c:pt>
                <c:pt idx="13">
                  <c:v>192.79691536748669</c:v>
                </c:pt>
                <c:pt idx="14">
                  <c:v>192.23649628160604</c:v>
                </c:pt>
                <c:pt idx="15">
                  <c:v>191.56569696698946</c:v>
                </c:pt>
                <c:pt idx="16">
                  <c:v>207.32499787019566</c:v>
                </c:pt>
                <c:pt idx="17">
                  <c:v>216.43950257592866</c:v>
                </c:pt>
                <c:pt idx="18">
                  <c:v>224.66274573487078</c:v>
                </c:pt>
                <c:pt idx="19">
                  <c:v>208.7475989915564</c:v>
                </c:pt>
                <c:pt idx="20">
                  <c:v>202.4407403214075</c:v>
                </c:pt>
                <c:pt idx="21">
                  <c:v>200.52309036675729</c:v>
                </c:pt>
                <c:pt idx="22">
                  <c:v>204.8656265029278</c:v>
                </c:pt>
                <c:pt idx="23">
                  <c:v>203.53479913735171</c:v>
                </c:pt>
                <c:pt idx="24">
                  <c:v>221.50757236520295</c:v>
                </c:pt>
                <c:pt idx="25">
                  <c:v>207.61244375660033</c:v>
                </c:pt>
                <c:pt idx="26">
                  <c:v>203.94032429426244</c:v>
                </c:pt>
                <c:pt idx="27">
                  <c:v>213.47541033376768</c:v>
                </c:pt>
                <c:pt idx="28">
                  <c:v>203.83014561992715</c:v>
                </c:pt>
                <c:pt idx="29">
                  <c:v>195.97224120224712</c:v>
                </c:pt>
                <c:pt idx="30">
                  <c:v>200.24460474837605</c:v>
                </c:pt>
                <c:pt idx="31">
                  <c:v>205.27079350197553</c:v>
                </c:pt>
                <c:pt idx="32">
                  <c:v>199.84557879346104</c:v>
                </c:pt>
                <c:pt idx="33">
                  <c:v>186.45285110420525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19-4599-B7D4-7A60CD9C1E62}"/>
            </c:ext>
          </c:extLst>
        </c:ser>
        <c:ser>
          <c:idx val="3"/>
          <c:order val="3"/>
          <c:tx>
            <c:strRef>
              <c:f>'Talnagögn | Numerical Data'!$D$65</c:f>
              <c:strCache>
                <c:ptCount val="1"/>
                <c:pt idx="0">
                  <c:v>Kölkun og CO₂-losun frá áburði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Data'!$H$60:$AV$60</c15:sqref>
                  </c15:fullRef>
                </c:ext>
              </c:extLst>
              <c:f>'Talnagögn | Numerical Data'!$H$60:$AO$60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Data'!$H$65:$AV$65</c15:sqref>
                  </c15:fullRef>
                </c:ext>
              </c:extLst>
              <c:f>'Talnagögn | Numerical Data'!$H$65:$AO$65</c:f>
              <c:numCache>
                <c:formatCode>0.0000</c:formatCode>
                <c:ptCount val="34"/>
                <c:pt idx="0" formatCode="0.000">
                  <c:v>2.3099999999999999E-2</c:v>
                </c:pt>
                <c:pt idx="1">
                  <c:v>9.2492400000000006E-3</c:v>
                </c:pt>
                <c:pt idx="2" formatCode="0.000">
                  <c:v>3.2451320000000006E-2</c:v>
                </c:pt>
                <c:pt idx="3" formatCode="0.000">
                  <c:v>2.2004839999999998E-2</c:v>
                </c:pt>
                <c:pt idx="4">
                  <c:v>8.7999999999999988E-3</c:v>
                </c:pt>
                <c:pt idx="5" formatCode="0.0">
                  <c:v>2.4369458069135801</c:v>
                </c:pt>
                <c:pt idx="6" formatCode="0.0">
                  <c:v>2.6508298965432116</c:v>
                </c:pt>
                <c:pt idx="7" formatCode="0.0">
                  <c:v>2.5593616019753092</c:v>
                </c:pt>
                <c:pt idx="8" formatCode="0.0">
                  <c:v>2.5464230488888897</c:v>
                </c:pt>
                <c:pt idx="9" formatCode="0.0">
                  <c:v>2.7616834585185188</c:v>
                </c:pt>
                <c:pt idx="10" formatCode="0.0">
                  <c:v>2.7621307511111111</c:v>
                </c:pt>
                <c:pt idx="11" formatCode="0.0">
                  <c:v>2.6959684128395072</c:v>
                </c:pt>
                <c:pt idx="12" formatCode="0.0">
                  <c:v>2.4154087303703711</c:v>
                </c:pt>
                <c:pt idx="13" formatCode="0.0">
                  <c:v>4.6716002340740737</c:v>
                </c:pt>
                <c:pt idx="14" formatCode="0.0">
                  <c:v>4.779621988641976</c:v>
                </c:pt>
                <c:pt idx="15" formatCode="0.0">
                  <c:v>4.5326526558024689</c:v>
                </c:pt>
                <c:pt idx="16" formatCode="0.0">
                  <c:v>4.4245318740740744</c:v>
                </c:pt>
                <c:pt idx="17" formatCode="0.0">
                  <c:v>4.0608959424240698</c:v>
                </c:pt>
                <c:pt idx="18" formatCode="0.0">
                  <c:v>7.018974987308642</c:v>
                </c:pt>
                <c:pt idx="19" formatCode="0.0">
                  <c:v>5.7231211653054324</c:v>
                </c:pt>
                <c:pt idx="20" formatCode="0.0">
                  <c:v>3.9040953039646284</c:v>
                </c:pt>
                <c:pt idx="21" formatCode="0.0">
                  <c:v>3.8345011486074636</c:v>
                </c:pt>
                <c:pt idx="22" formatCode="0.0">
                  <c:v>4.2417050398697338</c:v>
                </c:pt>
                <c:pt idx="23" formatCode="0.0">
                  <c:v>4.1998216606617333</c:v>
                </c:pt>
                <c:pt idx="24" formatCode="0.0">
                  <c:v>3.7299297304819001</c:v>
                </c:pt>
                <c:pt idx="25" formatCode="0.0">
                  <c:v>3.13851153046024</c:v>
                </c:pt>
                <c:pt idx="26" formatCode="0.0">
                  <c:v>3.5398872208062002</c:v>
                </c:pt>
                <c:pt idx="27" formatCode="0.0">
                  <c:v>4.2549495621201245</c:v>
                </c:pt>
                <c:pt idx="28" formatCode="0.0">
                  <c:v>4.3505339522446995</c:v>
                </c:pt>
                <c:pt idx="29" formatCode="0.0">
                  <c:v>7.7373575984696927</c:v>
                </c:pt>
                <c:pt idx="30" formatCode="0.0">
                  <c:v>8.1130298121819457</c:v>
                </c:pt>
                <c:pt idx="31" formatCode="0.0">
                  <c:v>6.7747431634116673</c:v>
                </c:pt>
                <c:pt idx="32" formatCode="0.0">
                  <c:v>5.9878833042920672</c:v>
                </c:pt>
                <c:pt idx="33" formatCode="0">
                  <c:v>7.8789727900833508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19-4599-B7D4-7A60CD9C1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39398384"/>
        <c:axId val="439399464"/>
      </c:barChart>
      <c:catAx>
        <c:axId val="4393983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9464"/>
        <c:crosses val="autoZero"/>
        <c:auto val="1"/>
        <c:lblAlgn val="ctr"/>
        <c:lblOffset val="100"/>
        <c:noMultiLvlLbl val="0"/>
      </c:catAx>
      <c:valAx>
        <c:axId val="43939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Landbúnaður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Data'!$D$62</c:f>
              <c:strCache>
                <c:ptCount val="1"/>
                <c:pt idx="0">
                  <c:v>Iðragerjun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Data'!$H$60:$AV$60</c15:sqref>
                  </c15:fullRef>
                </c:ext>
              </c:extLst>
              <c:f>'Talnagögn | Numerical Data'!$H$60:$AO$60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Data'!$H$62:$AV$62</c15:sqref>
                  </c15:fullRef>
                </c:ext>
              </c:extLst>
              <c:f>'Talnagögn | Numerical Data'!$H$62:$AO$62</c:f>
              <c:numCache>
                <c:formatCode>0</c:formatCode>
                <c:ptCount val="34"/>
                <c:pt idx="0">
                  <c:v>388.7311214078054</c:v>
                </c:pt>
                <c:pt idx="1">
                  <c:v>376.80802291304417</c:v>
                </c:pt>
                <c:pt idx="2">
                  <c:v>369.46146962762373</c:v>
                </c:pt>
                <c:pt idx="3">
                  <c:v>367.46615478386667</c:v>
                </c:pt>
                <c:pt idx="4">
                  <c:v>368.50393450101353</c:v>
                </c:pt>
                <c:pt idx="5">
                  <c:v>353.59844504857267</c:v>
                </c:pt>
                <c:pt idx="6">
                  <c:v>357.55072973891805</c:v>
                </c:pt>
                <c:pt idx="7">
                  <c:v>353.95735420262338</c:v>
                </c:pt>
                <c:pt idx="8">
                  <c:v>361.0848562558802</c:v>
                </c:pt>
                <c:pt idx="9">
                  <c:v>356.03349315654009</c:v>
                </c:pt>
                <c:pt idx="10">
                  <c:v>342.28685026758234</c:v>
                </c:pt>
                <c:pt idx="11">
                  <c:v>342.72779150384827</c:v>
                </c:pt>
                <c:pt idx="12">
                  <c:v>335.11446022495926</c:v>
                </c:pt>
                <c:pt idx="13">
                  <c:v>330.23228381431431</c:v>
                </c:pt>
                <c:pt idx="14">
                  <c:v>324.502224477151</c:v>
                </c:pt>
                <c:pt idx="15">
                  <c:v>326.87872129718272</c:v>
                </c:pt>
                <c:pt idx="16">
                  <c:v>334.16168638670575</c:v>
                </c:pt>
                <c:pt idx="17">
                  <c:v>339.96822256520824</c:v>
                </c:pt>
                <c:pt idx="18">
                  <c:v>344.11215184775034</c:v>
                </c:pt>
                <c:pt idx="19">
                  <c:v>349.82116261581911</c:v>
                </c:pt>
                <c:pt idx="20">
                  <c:v>349.40930040878408</c:v>
                </c:pt>
                <c:pt idx="21">
                  <c:v>347.95076309881199</c:v>
                </c:pt>
                <c:pt idx="22">
                  <c:v>340.54308927763651</c:v>
                </c:pt>
                <c:pt idx="23">
                  <c:v>333.82649525930913</c:v>
                </c:pt>
                <c:pt idx="24">
                  <c:v>352.09097218848621</c:v>
                </c:pt>
                <c:pt idx="25">
                  <c:v>354.86550024588337</c:v>
                </c:pt>
                <c:pt idx="26">
                  <c:v>356.9138697262859</c:v>
                </c:pt>
                <c:pt idx="27">
                  <c:v>349.28153811365564</c:v>
                </c:pt>
                <c:pt idx="28">
                  <c:v>338.29189346625003</c:v>
                </c:pt>
                <c:pt idx="29">
                  <c:v>328.11254510584985</c:v>
                </c:pt>
                <c:pt idx="30">
                  <c:v>322.51087336392965</c:v>
                </c:pt>
                <c:pt idx="31">
                  <c:v>321.09146218981346</c:v>
                </c:pt>
                <c:pt idx="32">
                  <c:v>313.86329522534083</c:v>
                </c:pt>
                <c:pt idx="33">
                  <c:v>302.22988771873997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62-4E6A-976F-569BDB73B226}"/>
            </c:ext>
          </c:extLst>
        </c:ser>
        <c:ser>
          <c:idx val="2"/>
          <c:order val="1"/>
          <c:tx>
            <c:strRef>
              <c:f>'Talnagögn | Numerical Data'!$D$64</c:f>
              <c:strCache>
                <c:ptCount val="1"/>
                <c:pt idx="0">
                  <c:v>Nytjajarðvegur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Data'!$H$60:$AV$60</c15:sqref>
                  </c15:fullRef>
                </c:ext>
              </c:extLst>
              <c:f>'Talnagögn | Numerical Data'!$H$60:$AO$60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Data'!$H$64:$AV$64</c15:sqref>
                  </c15:fullRef>
                </c:ext>
              </c:extLst>
              <c:f>'Talnagögn | Numerical Data'!$H$64:$AO$64</c:f>
              <c:numCache>
                <c:formatCode>0</c:formatCode>
                <c:ptCount val="34"/>
                <c:pt idx="0">
                  <c:v>195.84172915376459</c:v>
                </c:pt>
                <c:pt idx="1">
                  <c:v>194.10462153919434</c:v>
                </c:pt>
                <c:pt idx="2">
                  <c:v>188.3319018733938</c:v>
                </c:pt>
                <c:pt idx="3">
                  <c:v>192.23459766471157</c:v>
                </c:pt>
                <c:pt idx="4">
                  <c:v>196.88150156645889</c:v>
                </c:pt>
                <c:pt idx="5">
                  <c:v>191.65374163826323</c:v>
                </c:pt>
                <c:pt idx="6">
                  <c:v>199.30389555379307</c:v>
                </c:pt>
                <c:pt idx="7">
                  <c:v>196.73583660468552</c:v>
                </c:pt>
                <c:pt idx="8">
                  <c:v>200.38864645367869</c:v>
                </c:pt>
                <c:pt idx="9">
                  <c:v>205.06730055593732</c:v>
                </c:pt>
                <c:pt idx="10">
                  <c:v>203.09391966155673</c:v>
                </c:pt>
                <c:pt idx="11">
                  <c:v>203.29935015411377</c:v>
                </c:pt>
                <c:pt idx="12">
                  <c:v>196.21932641959367</c:v>
                </c:pt>
                <c:pt idx="13">
                  <c:v>192.79691536748669</c:v>
                </c:pt>
                <c:pt idx="14">
                  <c:v>192.23649628160604</c:v>
                </c:pt>
                <c:pt idx="15">
                  <c:v>191.56569696698946</c:v>
                </c:pt>
                <c:pt idx="16">
                  <c:v>207.32499787019566</c:v>
                </c:pt>
                <c:pt idx="17">
                  <c:v>216.43950257592866</c:v>
                </c:pt>
                <c:pt idx="18">
                  <c:v>224.66274573487078</c:v>
                </c:pt>
                <c:pt idx="19">
                  <c:v>208.7475989915564</c:v>
                </c:pt>
                <c:pt idx="20">
                  <c:v>202.4407403214075</c:v>
                </c:pt>
                <c:pt idx="21">
                  <c:v>200.52309036675729</c:v>
                </c:pt>
                <c:pt idx="22">
                  <c:v>204.8656265029278</c:v>
                </c:pt>
                <c:pt idx="23">
                  <c:v>203.53479913735171</c:v>
                </c:pt>
                <c:pt idx="24">
                  <c:v>221.50757236520295</c:v>
                </c:pt>
                <c:pt idx="25">
                  <c:v>207.61244375660033</c:v>
                </c:pt>
                <c:pt idx="26">
                  <c:v>203.94032429426244</c:v>
                </c:pt>
                <c:pt idx="27">
                  <c:v>213.47541033376768</c:v>
                </c:pt>
                <c:pt idx="28">
                  <c:v>203.83014561992715</c:v>
                </c:pt>
                <c:pt idx="29">
                  <c:v>195.97224120224712</c:v>
                </c:pt>
                <c:pt idx="30">
                  <c:v>200.24460474837605</c:v>
                </c:pt>
                <c:pt idx="31">
                  <c:v>205.27079350197553</c:v>
                </c:pt>
                <c:pt idx="32">
                  <c:v>199.84557879346104</c:v>
                </c:pt>
                <c:pt idx="33">
                  <c:v>186.45285110420525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62-4E6A-976F-569BDB73B226}"/>
            </c:ext>
          </c:extLst>
        </c:ser>
        <c:ser>
          <c:idx val="1"/>
          <c:order val="2"/>
          <c:tx>
            <c:strRef>
              <c:f>'Talnagögn | Numerical Data'!$D$63</c:f>
              <c:strCache>
                <c:ptCount val="1"/>
                <c:pt idx="0">
                  <c:v>Meðhöndlun húsdýraáburðar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Data'!$H$60:$AV$60</c15:sqref>
                  </c15:fullRef>
                </c:ext>
              </c:extLst>
              <c:f>'Talnagögn | Numerical Data'!$H$60:$AO$60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Data'!$H$63:$AV$63</c15:sqref>
                  </c15:fullRef>
                </c:ext>
              </c:extLst>
              <c:f>'Talnagögn | Numerical Data'!$H$63:$AO$63</c:f>
              <c:numCache>
                <c:formatCode>0</c:formatCode>
                <c:ptCount val="34"/>
                <c:pt idx="0">
                  <c:v>91.353137122184734</c:v>
                </c:pt>
                <c:pt idx="1">
                  <c:v>88.631746537781908</c:v>
                </c:pt>
                <c:pt idx="2">
                  <c:v>85.008998526353054</c:v>
                </c:pt>
                <c:pt idx="3">
                  <c:v>84.236917702974765</c:v>
                </c:pt>
                <c:pt idx="4">
                  <c:v>83.460173221900504</c:v>
                </c:pt>
                <c:pt idx="5">
                  <c:v>81.498388850551862</c:v>
                </c:pt>
                <c:pt idx="6">
                  <c:v>81.868599343907846</c:v>
                </c:pt>
                <c:pt idx="7">
                  <c:v>80.144433883299712</c:v>
                </c:pt>
                <c:pt idx="8">
                  <c:v>82.174925280912831</c:v>
                </c:pt>
                <c:pt idx="9">
                  <c:v>79.974658636074921</c:v>
                </c:pt>
                <c:pt idx="10">
                  <c:v>78.311552052896758</c:v>
                </c:pt>
                <c:pt idx="11">
                  <c:v>79.282114001439638</c:v>
                </c:pt>
                <c:pt idx="12">
                  <c:v>76.638974830974888</c:v>
                </c:pt>
                <c:pt idx="13">
                  <c:v>74.54368172529432</c:v>
                </c:pt>
                <c:pt idx="14">
                  <c:v>73.272981000892074</c:v>
                </c:pt>
                <c:pt idx="15">
                  <c:v>73.882744588969544</c:v>
                </c:pt>
                <c:pt idx="16">
                  <c:v>77.993474805629461</c:v>
                </c:pt>
                <c:pt idx="17">
                  <c:v>80.083376247505612</c:v>
                </c:pt>
                <c:pt idx="18">
                  <c:v>80.381493938276932</c:v>
                </c:pt>
                <c:pt idx="19">
                  <c:v>80.578324903408159</c:v>
                </c:pt>
                <c:pt idx="20">
                  <c:v>77.802288503425217</c:v>
                </c:pt>
                <c:pt idx="21">
                  <c:v>78.436605055242751</c:v>
                </c:pt>
                <c:pt idx="22">
                  <c:v>73.243785586193994</c:v>
                </c:pt>
                <c:pt idx="23">
                  <c:v>71.527533726319746</c:v>
                </c:pt>
                <c:pt idx="24">
                  <c:v>76.522975314290164</c:v>
                </c:pt>
                <c:pt idx="25">
                  <c:v>78.81828824792359</c:v>
                </c:pt>
                <c:pt idx="26">
                  <c:v>78.617117107096163</c:v>
                </c:pt>
                <c:pt idx="27">
                  <c:v>77.474379038566099</c:v>
                </c:pt>
                <c:pt idx="28">
                  <c:v>74.956950590111532</c:v>
                </c:pt>
                <c:pt idx="29">
                  <c:v>73.402060804098852</c:v>
                </c:pt>
                <c:pt idx="30">
                  <c:v>71.925119958210985</c:v>
                </c:pt>
                <c:pt idx="31">
                  <c:v>72.476972291812231</c:v>
                </c:pt>
                <c:pt idx="32">
                  <c:v>71.40495368387036</c:v>
                </c:pt>
                <c:pt idx="33">
                  <c:v>68.676868813893464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62-4E6A-976F-569BDB73B226}"/>
            </c:ext>
          </c:extLst>
        </c:ser>
        <c:ser>
          <c:idx val="3"/>
          <c:order val="3"/>
          <c:tx>
            <c:strRef>
              <c:f>'Talnagögn | Numerical Data'!$D$65</c:f>
              <c:strCache>
                <c:ptCount val="1"/>
                <c:pt idx="0">
                  <c:v>Kölkun og CO₂-losun frá áburði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Data'!$H$60:$AV$60</c15:sqref>
                  </c15:fullRef>
                </c:ext>
              </c:extLst>
              <c:f>'Talnagögn | Numerical Data'!$H$60:$AO$60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Data'!$H$65:$AV$65</c15:sqref>
                  </c15:fullRef>
                </c:ext>
              </c:extLst>
              <c:f>'Talnagögn | Numerical Data'!$H$65:$AO$65</c:f>
              <c:numCache>
                <c:formatCode>0.0000</c:formatCode>
                <c:ptCount val="34"/>
                <c:pt idx="0" formatCode="0.000">
                  <c:v>2.3099999999999999E-2</c:v>
                </c:pt>
                <c:pt idx="1">
                  <c:v>9.2492400000000006E-3</c:v>
                </c:pt>
                <c:pt idx="2" formatCode="0.000">
                  <c:v>3.2451320000000006E-2</c:v>
                </c:pt>
                <c:pt idx="3" formatCode="0.000">
                  <c:v>2.2004839999999998E-2</c:v>
                </c:pt>
                <c:pt idx="4">
                  <c:v>8.7999999999999988E-3</c:v>
                </c:pt>
                <c:pt idx="5" formatCode="0.0">
                  <c:v>2.4369458069135801</c:v>
                </c:pt>
                <c:pt idx="6" formatCode="0.0">
                  <c:v>2.6508298965432116</c:v>
                </c:pt>
                <c:pt idx="7" formatCode="0.0">
                  <c:v>2.5593616019753092</c:v>
                </c:pt>
                <c:pt idx="8" formatCode="0.0">
                  <c:v>2.5464230488888897</c:v>
                </c:pt>
                <c:pt idx="9" formatCode="0.0">
                  <c:v>2.7616834585185188</c:v>
                </c:pt>
                <c:pt idx="10" formatCode="0.0">
                  <c:v>2.7621307511111111</c:v>
                </c:pt>
                <c:pt idx="11" formatCode="0.0">
                  <c:v>2.6959684128395072</c:v>
                </c:pt>
                <c:pt idx="12" formatCode="0.0">
                  <c:v>2.4154087303703711</c:v>
                </c:pt>
                <c:pt idx="13" formatCode="0.0">
                  <c:v>4.6716002340740737</c:v>
                </c:pt>
                <c:pt idx="14" formatCode="0.0">
                  <c:v>4.779621988641976</c:v>
                </c:pt>
                <c:pt idx="15" formatCode="0.0">
                  <c:v>4.5326526558024689</c:v>
                </c:pt>
                <c:pt idx="16" formatCode="0.0">
                  <c:v>4.4245318740740744</c:v>
                </c:pt>
                <c:pt idx="17" formatCode="0.0">
                  <c:v>4.0608959424240698</c:v>
                </c:pt>
                <c:pt idx="18" formatCode="0.0">
                  <c:v>7.018974987308642</c:v>
                </c:pt>
                <c:pt idx="19" formatCode="0.0">
                  <c:v>5.7231211653054324</c:v>
                </c:pt>
                <c:pt idx="20" formatCode="0.0">
                  <c:v>3.9040953039646284</c:v>
                </c:pt>
                <c:pt idx="21" formatCode="0.0">
                  <c:v>3.8345011486074636</c:v>
                </c:pt>
                <c:pt idx="22" formatCode="0.0">
                  <c:v>4.2417050398697338</c:v>
                </c:pt>
                <c:pt idx="23" formatCode="0.0">
                  <c:v>4.1998216606617333</c:v>
                </c:pt>
                <c:pt idx="24" formatCode="0.0">
                  <c:v>3.7299297304819001</c:v>
                </c:pt>
                <c:pt idx="25" formatCode="0.0">
                  <c:v>3.13851153046024</c:v>
                </c:pt>
                <c:pt idx="26" formatCode="0.0">
                  <c:v>3.5398872208062002</c:v>
                </c:pt>
                <c:pt idx="27" formatCode="0.0">
                  <c:v>4.2549495621201245</c:v>
                </c:pt>
                <c:pt idx="28" formatCode="0.0">
                  <c:v>4.3505339522446995</c:v>
                </c:pt>
                <c:pt idx="29" formatCode="0.0">
                  <c:v>7.7373575984696927</c:v>
                </c:pt>
                <c:pt idx="30" formatCode="0.0">
                  <c:v>8.1130298121819457</c:v>
                </c:pt>
                <c:pt idx="31" formatCode="0.0">
                  <c:v>6.7747431634116673</c:v>
                </c:pt>
                <c:pt idx="32" formatCode="0.0">
                  <c:v>5.9878833042920672</c:v>
                </c:pt>
                <c:pt idx="33" formatCode="0">
                  <c:v>7.8789727900833508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62-4E6A-976F-569BDB73B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9398384"/>
        <c:axId val="439399464"/>
      </c:lineChart>
      <c:catAx>
        <c:axId val="4393983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9464"/>
        <c:crosses val="autoZero"/>
        <c:auto val="1"/>
        <c:lblAlgn val="ctr"/>
        <c:lblOffset val="100"/>
        <c:noMultiLvlLbl val="0"/>
      </c:catAx>
      <c:valAx>
        <c:axId val="43939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47.xml"/><Relationship Id="rId18" Type="http://schemas.openxmlformats.org/officeDocument/2006/relationships/chart" Target="../charts/chart52.xml"/><Relationship Id="rId26" Type="http://schemas.openxmlformats.org/officeDocument/2006/relationships/chart" Target="../charts/chart60.xml"/><Relationship Id="rId39" Type="http://schemas.openxmlformats.org/officeDocument/2006/relationships/chart" Target="../charts/chart73.xml"/><Relationship Id="rId21" Type="http://schemas.openxmlformats.org/officeDocument/2006/relationships/chart" Target="../charts/chart55.xml"/><Relationship Id="rId34" Type="http://schemas.openxmlformats.org/officeDocument/2006/relationships/chart" Target="../charts/chart68.xml"/><Relationship Id="rId42" Type="http://schemas.openxmlformats.org/officeDocument/2006/relationships/chart" Target="../charts/chart76.xml"/><Relationship Id="rId47" Type="http://schemas.openxmlformats.org/officeDocument/2006/relationships/chart" Target="../charts/chart81.xml"/><Relationship Id="rId50" Type="http://schemas.openxmlformats.org/officeDocument/2006/relationships/chart" Target="../charts/chart84.xml"/><Relationship Id="rId55" Type="http://schemas.openxmlformats.org/officeDocument/2006/relationships/chart" Target="../charts/chart89.xml"/><Relationship Id="rId63" Type="http://schemas.openxmlformats.org/officeDocument/2006/relationships/chart" Target="../charts/chart97.xml"/><Relationship Id="rId7" Type="http://schemas.openxmlformats.org/officeDocument/2006/relationships/chart" Target="../charts/chart41.xml"/><Relationship Id="rId2" Type="http://schemas.openxmlformats.org/officeDocument/2006/relationships/chart" Target="../charts/chart36.xml"/><Relationship Id="rId16" Type="http://schemas.openxmlformats.org/officeDocument/2006/relationships/chart" Target="../charts/chart50.xml"/><Relationship Id="rId20" Type="http://schemas.openxmlformats.org/officeDocument/2006/relationships/chart" Target="../charts/chart54.xml"/><Relationship Id="rId29" Type="http://schemas.openxmlformats.org/officeDocument/2006/relationships/chart" Target="../charts/chart63.xml"/><Relationship Id="rId41" Type="http://schemas.openxmlformats.org/officeDocument/2006/relationships/chart" Target="../charts/chart75.xml"/><Relationship Id="rId54" Type="http://schemas.openxmlformats.org/officeDocument/2006/relationships/chart" Target="../charts/chart88.xml"/><Relationship Id="rId62" Type="http://schemas.openxmlformats.org/officeDocument/2006/relationships/chart" Target="../charts/chart96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11" Type="http://schemas.openxmlformats.org/officeDocument/2006/relationships/chart" Target="../charts/chart45.xml"/><Relationship Id="rId24" Type="http://schemas.openxmlformats.org/officeDocument/2006/relationships/chart" Target="../charts/chart58.xml"/><Relationship Id="rId32" Type="http://schemas.openxmlformats.org/officeDocument/2006/relationships/chart" Target="../charts/chart66.xml"/><Relationship Id="rId37" Type="http://schemas.openxmlformats.org/officeDocument/2006/relationships/chart" Target="../charts/chart71.xml"/><Relationship Id="rId40" Type="http://schemas.openxmlformats.org/officeDocument/2006/relationships/chart" Target="../charts/chart74.xml"/><Relationship Id="rId45" Type="http://schemas.openxmlformats.org/officeDocument/2006/relationships/chart" Target="../charts/chart79.xml"/><Relationship Id="rId53" Type="http://schemas.openxmlformats.org/officeDocument/2006/relationships/chart" Target="../charts/chart87.xml"/><Relationship Id="rId58" Type="http://schemas.openxmlformats.org/officeDocument/2006/relationships/chart" Target="../charts/chart92.xml"/><Relationship Id="rId66" Type="http://schemas.openxmlformats.org/officeDocument/2006/relationships/chart" Target="../charts/chart100.xml"/><Relationship Id="rId5" Type="http://schemas.openxmlformats.org/officeDocument/2006/relationships/chart" Target="../charts/chart39.xml"/><Relationship Id="rId15" Type="http://schemas.openxmlformats.org/officeDocument/2006/relationships/chart" Target="../charts/chart49.xml"/><Relationship Id="rId23" Type="http://schemas.openxmlformats.org/officeDocument/2006/relationships/chart" Target="../charts/chart57.xml"/><Relationship Id="rId28" Type="http://schemas.openxmlformats.org/officeDocument/2006/relationships/chart" Target="../charts/chart62.xml"/><Relationship Id="rId36" Type="http://schemas.openxmlformats.org/officeDocument/2006/relationships/chart" Target="../charts/chart70.xml"/><Relationship Id="rId49" Type="http://schemas.openxmlformats.org/officeDocument/2006/relationships/chart" Target="../charts/chart83.xml"/><Relationship Id="rId57" Type="http://schemas.openxmlformats.org/officeDocument/2006/relationships/chart" Target="../charts/chart91.xml"/><Relationship Id="rId61" Type="http://schemas.openxmlformats.org/officeDocument/2006/relationships/chart" Target="../charts/chart95.xml"/><Relationship Id="rId10" Type="http://schemas.openxmlformats.org/officeDocument/2006/relationships/chart" Target="../charts/chart44.xml"/><Relationship Id="rId19" Type="http://schemas.openxmlformats.org/officeDocument/2006/relationships/chart" Target="../charts/chart53.xml"/><Relationship Id="rId31" Type="http://schemas.openxmlformats.org/officeDocument/2006/relationships/chart" Target="../charts/chart65.xml"/><Relationship Id="rId44" Type="http://schemas.openxmlformats.org/officeDocument/2006/relationships/chart" Target="../charts/chart78.xml"/><Relationship Id="rId52" Type="http://schemas.openxmlformats.org/officeDocument/2006/relationships/chart" Target="../charts/chart86.xml"/><Relationship Id="rId60" Type="http://schemas.openxmlformats.org/officeDocument/2006/relationships/chart" Target="../charts/chart94.xml"/><Relationship Id="rId65" Type="http://schemas.openxmlformats.org/officeDocument/2006/relationships/chart" Target="../charts/chart99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Relationship Id="rId14" Type="http://schemas.openxmlformats.org/officeDocument/2006/relationships/chart" Target="../charts/chart48.xml"/><Relationship Id="rId22" Type="http://schemas.openxmlformats.org/officeDocument/2006/relationships/chart" Target="../charts/chart56.xml"/><Relationship Id="rId27" Type="http://schemas.openxmlformats.org/officeDocument/2006/relationships/chart" Target="../charts/chart61.xml"/><Relationship Id="rId30" Type="http://schemas.openxmlformats.org/officeDocument/2006/relationships/chart" Target="../charts/chart64.xml"/><Relationship Id="rId35" Type="http://schemas.openxmlformats.org/officeDocument/2006/relationships/chart" Target="../charts/chart69.xml"/><Relationship Id="rId43" Type="http://schemas.openxmlformats.org/officeDocument/2006/relationships/chart" Target="../charts/chart77.xml"/><Relationship Id="rId48" Type="http://schemas.openxmlformats.org/officeDocument/2006/relationships/chart" Target="../charts/chart82.xml"/><Relationship Id="rId56" Type="http://schemas.openxmlformats.org/officeDocument/2006/relationships/chart" Target="../charts/chart90.xml"/><Relationship Id="rId64" Type="http://schemas.openxmlformats.org/officeDocument/2006/relationships/chart" Target="../charts/chart98.xml"/><Relationship Id="rId8" Type="http://schemas.openxmlformats.org/officeDocument/2006/relationships/chart" Target="../charts/chart42.xml"/><Relationship Id="rId51" Type="http://schemas.openxmlformats.org/officeDocument/2006/relationships/chart" Target="../charts/chart85.xml"/><Relationship Id="rId3" Type="http://schemas.openxmlformats.org/officeDocument/2006/relationships/chart" Target="../charts/chart37.xml"/><Relationship Id="rId12" Type="http://schemas.openxmlformats.org/officeDocument/2006/relationships/chart" Target="../charts/chart46.xml"/><Relationship Id="rId17" Type="http://schemas.openxmlformats.org/officeDocument/2006/relationships/chart" Target="../charts/chart51.xml"/><Relationship Id="rId25" Type="http://schemas.openxmlformats.org/officeDocument/2006/relationships/chart" Target="../charts/chart59.xml"/><Relationship Id="rId33" Type="http://schemas.openxmlformats.org/officeDocument/2006/relationships/chart" Target="../charts/chart67.xml"/><Relationship Id="rId38" Type="http://schemas.openxmlformats.org/officeDocument/2006/relationships/chart" Target="../charts/chart72.xml"/><Relationship Id="rId46" Type="http://schemas.openxmlformats.org/officeDocument/2006/relationships/chart" Target="../charts/chart80.xml"/><Relationship Id="rId59" Type="http://schemas.openxmlformats.org/officeDocument/2006/relationships/chart" Target="../charts/chart9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18</xdr:row>
      <xdr:rowOff>0</xdr:rowOff>
    </xdr:from>
    <xdr:to>
      <xdr:col>26</xdr:col>
      <xdr:colOff>340308</xdr:colOff>
      <xdr:row>40</xdr:row>
      <xdr:rowOff>129000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57AD175-FBD1-40F8-B9C7-8172C84ECAC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0</xdr:colOff>
      <xdr:row>47</xdr:row>
      <xdr:rowOff>0</xdr:rowOff>
    </xdr:from>
    <xdr:to>
      <xdr:col>8</xdr:col>
      <xdr:colOff>679239</xdr:colOff>
      <xdr:row>69</xdr:row>
      <xdr:rowOff>129000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77ACD8F-EFEA-410B-B156-773BCD574B0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0</xdr:colOff>
      <xdr:row>119</xdr:row>
      <xdr:rowOff>0</xdr:rowOff>
    </xdr:from>
    <xdr:to>
      <xdr:col>8</xdr:col>
      <xdr:colOff>660302</xdr:colOff>
      <xdr:row>141</xdr:row>
      <xdr:rowOff>136620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0B62CF1-60F2-4372-9C9B-A3ACE1FA69C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</xdr:col>
      <xdr:colOff>3685</xdr:colOff>
      <xdr:row>219</xdr:row>
      <xdr:rowOff>194595</xdr:rowOff>
    </xdr:from>
    <xdr:to>
      <xdr:col>8</xdr:col>
      <xdr:colOff>659586</xdr:colOff>
      <xdr:row>242</xdr:row>
      <xdr:rowOff>38870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2CF3E4EB-E608-4BE9-9E6E-330D8939114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</xdr:col>
      <xdr:colOff>5442</xdr:colOff>
      <xdr:row>247</xdr:row>
      <xdr:rowOff>0</xdr:rowOff>
    </xdr:from>
    <xdr:to>
      <xdr:col>8</xdr:col>
      <xdr:colOff>658215</xdr:colOff>
      <xdr:row>269</xdr:row>
      <xdr:rowOff>136620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72CFF6F3-E0D9-41F5-99CD-DE90FB6DCF1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</xdr:col>
      <xdr:colOff>495299</xdr:colOff>
      <xdr:row>146</xdr:row>
      <xdr:rowOff>0</xdr:rowOff>
    </xdr:from>
    <xdr:to>
      <xdr:col>8</xdr:col>
      <xdr:colOff>656783</xdr:colOff>
      <xdr:row>168</xdr:row>
      <xdr:rowOff>136620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26F7945A-3976-4310-BB11-59090F14F19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</xdr:col>
      <xdr:colOff>464344</xdr:colOff>
      <xdr:row>91</xdr:row>
      <xdr:rowOff>0</xdr:rowOff>
    </xdr:from>
    <xdr:to>
      <xdr:col>8</xdr:col>
      <xdr:colOff>620659</xdr:colOff>
      <xdr:row>113</xdr:row>
      <xdr:rowOff>129000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D60A104B-AD92-470B-B22B-FC1FC212A7E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3</xdr:col>
      <xdr:colOff>0</xdr:colOff>
      <xdr:row>193</xdr:row>
      <xdr:rowOff>0</xdr:rowOff>
    </xdr:from>
    <xdr:to>
      <xdr:col>8</xdr:col>
      <xdr:colOff>679239</xdr:colOff>
      <xdr:row>215</xdr:row>
      <xdr:rowOff>129000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2C1B78A3-E5BC-42DF-A405-1DCCE7155E3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3</xdr:col>
      <xdr:colOff>0</xdr:colOff>
      <xdr:row>18</xdr:row>
      <xdr:rowOff>0</xdr:rowOff>
    </xdr:from>
    <xdr:to>
      <xdr:col>8</xdr:col>
      <xdr:colOff>679239</xdr:colOff>
      <xdr:row>40</xdr:row>
      <xdr:rowOff>129000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0B4BAD-3FD7-488D-A0C6-19AE2CC8935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22</xdr:col>
      <xdr:colOff>0</xdr:colOff>
      <xdr:row>47</xdr:row>
      <xdr:rowOff>0</xdr:rowOff>
    </xdr:from>
    <xdr:to>
      <xdr:col>27</xdr:col>
      <xdr:colOff>66103</xdr:colOff>
      <xdr:row>70</xdr:row>
      <xdr:rowOff>172180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11692022-583A-4376-AC28-C9828B6E8E4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28</xdr:col>
      <xdr:colOff>423861</xdr:colOff>
      <xdr:row>46</xdr:row>
      <xdr:rowOff>121444</xdr:rowOff>
    </xdr:from>
    <xdr:to>
      <xdr:col>39</xdr:col>
      <xdr:colOff>273390</xdr:colOff>
      <xdr:row>70</xdr:row>
      <xdr:rowOff>112649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13616AC8-5FFE-4A02-9E0A-116937548AF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21</xdr:col>
      <xdr:colOff>707572</xdr:colOff>
      <xdr:row>119</xdr:row>
      <xdr:rowOff>0</xdr:rowOff>
    </xdr:from>
    <xdr:to>
      <xdr:col>26</xdr:col>
      <xdr:colOff>250089</xdr:colOff>
      <xdr:row>141</xdr:row>
      <xdr:rowOff>136620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D36FC8A6-1604-4B82-852F-723920D48C8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22</xdr:col>
      <xdr:colOff>0</xdr:colOff>
      <xdr:row>146</xdr:row>
      <xdr:rowOff>0</xdr:rowOff>
    </xdr:from>
    <xdr:to>
      <xdr:col>26</xdr:col>
      <xdr:colOff>346765</xdr:colOff>
      <xdr:row>168</xdr:row>
      <xdr:rowOff>136620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87592E02-E5D8-4B91-9323-9BA441CB0C8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22</xdr:col>
      <xdr:colOff>0</xdr:colOff>
      <xdr:row>193</xdr:row>
      <xdr:rowOff>0</xdr:rowOff>
    </xdr:from>
    <xdr:to>
      <xdr:col>27</xdr:col>
      <xdr:colOff>52676</xdr:colOff>
      <xdr:row>216</xdr:row>
      <xdr:rowOff>172179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56DA229D-710E-479F-BE37-FF464EB85E3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22</xdr:col>
      <xdr:colOff>0</xdr:colOff>
      <xdr:row>220</xdr:row>
      <xdr:rowOff>0</xdr:rowOff>
    </xdr:from>
    <xdr:to>
      <xdr:col>26</xdr:col>
      <xdr:colOff>307916</xdr:colOff>
      <xdr:row>242</xdr:row>
      <xdr:rowOff>136620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EF6734B6-63F6-4F42-928E-99F36D4F948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27</xdr:col>
      <xdr:colOff>639877</xdr:colOff>
      <xdr:row>219</xdr:row>
      <xdr:rowOff>183697</xdr:rowOff>
    </xdr:from>
    <xdr:to>
      <xdr:col>37</xdr:col>
      <xdr:colOff>80185</xdr:colOff>
      <xdr:row>242</xdr:row>
      <xdr:rowOff>122197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C137CEE3-0A10-4103-AAB2-29D6A088C24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22</xdr:col>
      <xdr:colOff>0</xdr:colOff>
      <xdr:row>287</xdr:row>
      <xdr:rowOff>0</xdr:rowOff>
    </xdr:from>
    <xdr:to>
      <xdr:col>27</xdr:col>
      <xdr:colOff>52676</xdr:colOff>
      <xdr:row>310</xdr:row>
      <xdr:rowOff>172180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2ACDA076-A4A8-42EC-B505-F736DE98437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3</xdr:col>
      <xdr:colOff>0</xdr:colOff>
      <xdr:row>287</xdr:row>
      <xdr:rowOff>0</xdr:rowOff>
    </xdr:from>
    <xdr:to>
      <xdr:col>9</xdr:col>
      <xdr:colOff>414019</xdr:colOff>
      <xdr:row>310</xdr:row>
      <xdr:rowOff>172180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51D73E98-DAB5-4AAE-BF2F-A66940CAA6C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22</xdr:col>
      <xdr:colOff>0</xdr:colOff>
      <xdr:row>315</xdr:row>
      <xdr:rowOff>0</xdr:rowOff>
    </xdr:from>
    <xdr:to>
      <xdr:col>27</xdr:col>
      <xdr:colOff>52676</xdr:colOff>
      <xdr:row>338</xdr:row>
      <xdr:rowOff>172178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105C8649-A11B-49B2-BAA6-3B080DB46C1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22</xdr:col>
      <xdr:colOff>0</xdr:colOff>
      <xdr:row>380</xdr:row>
      <xdr:rowOff>0</xdr:rowOff>
    </xdr:from>
    <xdr:to>
      <xdr:col>27</xdr:col>
      <xdr:colOff>66082</xdr:colOff>
      <xdr:row>403</xdr:row>
      <xdr:rowOff>172179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0D0BDBF1-6151-4AF2-B9DA-2E9133FFA1C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28</xdr:col>
      <xdr:colOff>551202</xdr:colOff>
      <xdr:row>379</xdr:row>
      <xdr:rowOff>188004</xdr:rowOff>
    </xdr:from>
    <xdr:to>
      <xdr:col>39</xdr:col>
      <xdr:colOff>457300</xdr:colOff>
      <xdr:row>403</xdr:row>
      <xdr:rowOff>166508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335758E9-BA61-49FE-99DC-297798AB8B2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22</xdr:col>
      <xdr:colOff>0</xdr:colOff>
      <xdr:row>92</xdr:row>
      <xdr:rowOff>0</xdr:rowOff>
    </xdr:from>
    <xdr:to>
      <xdr:col>26</xdr:col>
      <xdr:colOff>289994</xdr:colOff>
      <xdr:row>115</xdr:row>
      <xdr:rowOff>18510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0DCFF4A-F5BE-49DD-99ED-47DDCE88E10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491346</xdr:colOff>
      <xdr:row>118</xdr:row>
      <xdr:rowOff>71886</xdr:rowOff>
    </xdr:from>
    <xdr:to>
      <xdr:col>18</xdr:col>
      <xdr:colOff>573958</xdr:colOff>
      <xdr:row>141</xdr:row>
      <xdr:rowOff>17167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A605C7C-8025-495A-B73D-099D84F3758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27</xdr:col>
      <xdr:colOff>552450</xdr:colOff>
      <xdr:row>119</xdr:row>
      <xdr:rowOff>0</xdr:rowOff>
    </xdr:from>
    <xdr:to>
      <xdr:col>36</xdr:col>
      <xdr:colOff>744759</xdr:colOff>
      <xdr:row>141</xdr:row>
      <xdr:rowOff>136620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B3B6328-5DEA-401A-B295-63326995580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9</xdr:col>
      <xdr:colOff>447547</xdr:colOff>
      <xdr:row>219</xdr:row>
      <xdr:rowOff>147714</xdr:rowOff>
    </xdr:from>
    <xdr:to>
      <xdr:col>18</xdr:col>
      <xdr:colOff>513623</xdr:colOff>
      <xdr:row>242</xdr:row>
      <xdr:rowOff>2230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323D374-2153-4B17-B53C-C889E4AE303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22</xdr:col>
      <xdr:colOff>0</xdr:colOff>
      <xdr:row>247</xdr:row>
      <xdr:rowOff>0</xdr:rowOff>
    </xdr:from>
    <xdr:to>
      <xdr:col>26</xdr:col>
      <xdr:colOff>307916</xdr:colOff>
      <xdr:row>269</xdr:row>
      <xdr:rowOff>136620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230271F-FDDE-493F-B6B2-26F9BC97BDD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266700</xdr:colOff>
      <xdr:row>47</xdr:row>
      <xdr:rowOff>0</xdr:rowOff>
    </xdr:from>
    <xdr:to>
      <xdr:col>18</xdr:col>
      <xdr:colOff>365593</xdr:colOff>
      <xdr:row>69</xdr:row>
      <xdr:rowOff>129000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FDCD2EB-F65A-4C50-9089-CB0A73C8B83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3</xdr:col>
      <xdr:colOff>0</xdr:colOff>
      <xdr:row>315</xdr:row>
      <xdr:rowOff>0</xdr:rowOff>
    </xdr:from>
    <xdr:to>
      <xdr:col>8</xdr:col>
      <xdr:colOff>678445</xdr:colOff>
      <xdr:row>337</xdr:row>
      <xdr:rowOff>129000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C570FBC8-C8A3-4C45-9492-E9C635F2C51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9</xdr:col>
      <xdr:colOff>357188</xdr:colOff>
      <xdr:row>315</xdr:row>
      <xdr:rowOff>11906</xdr:rowOff>
    </xdr:from>
    <xdr:to>
      <xdr:col>18</xdr:col>
      <xdr:colOff>479100</xdr:colOff>
      <xdr:row>337</xdr:row>
      <xdr:rowOff>140906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99B9CCEC-F577-480B-BCFF-3A58D0B556B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28</xdr:col>
      <xdr:colOff>535781</xdr:colOff>
      <xdr:row>314</xdr:row>
      <xdr:rowOff>178594</xdr:rowOff>
    </xdr:from>
    <xdr:to>
      <xdr:col>39</xdr:col>
      <xdr:colOff>395831</xdr:colOff>
      <xdr:row>338</xdr:row>
      <xdr:rowOff>160272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7A5DFCDB-9E2C-423D-A19D-417920BDE7E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 editAs="oneCell">
    <xdr:from>
      <xdr:col>3</xdr:col>
      <xdr:colOff>0</xdr:colOff>
      <xdr:row>380</xdr:row>
      <xdr:rowOff>0</xdr:rowOff>
    </xdr:from>
    <xdr:to>
      <xdr:col>8</xdr:col>
      <xdr:colOff>680372</xdr:colOff>
      <xdr:row>402</xdr:row>
      <xdr:rowOff>135350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0B4015-4775-4BA4-9901-ACAB2F50242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 editAs="oneCell">
    <xdr:from>
      <xdr:col>10</xdr:col>
      <xdr:colOff>0</xdr:colOff>
      <xdr:row>380</xdr:row>
      <xdr:rowOff>0</xdr:rowOff>
    </xdr:from>
    <xdr:to>
      <xdr:col>19</xdr:col>
      <xdr:colOff>413787</xdr:colOff>
      <xdr:row>402</xdr:row>
      <xdr:rowOff>129000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C24CD4D0-5C9E-45B9-9153-29886D72119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3</xdr:col>
      <xdr:colOff>11906</xdr:colOff>
      <xdr:row>352</xdr:row>
      <xdr:rowOff>23812</xdr:rowOff>
    </xdr:from>
    <xdr:to>
      <xdr:col>8</xdr:col>
      <xdr:colOff>614488</xdr:colOff>
      <xdr:row>374</xdr:row>
      <xdr:rowOff>152252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9241B5DB-7DBA-474E-BFDE-BB48D256B87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 editAs="oneCell">
    <xdr:from>
      <xdr:col>22</xdr:col>
      <xdr:colOff>0</xdr:colOff>
      <xdr:row>351</xdr:row>
      <xdr:rowOff>0</xdr:rowOff>
    </xdr:from>
    <xdr:to>
      <xdr:col>26</xdr:col>
      <xdr:colOff>290109</xdr:colOff>
      <xdr:row>373</xdr:row>
      <xdr:rowOff>131615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8821F4AB-0EE5-437D-AC99-E0FB6460177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843642</xdr:colOff>
      <xdr:row>107</xdr:row>
      <xdr:rowOff>95251</xdr:rowOff>
    </xdr:from>
    <xdr:to>
      <xdr:col>15</xdr:col>
      <xdr:colOff>129260</xdr:colOff>
      <xdr:row>133</xdr:row>
      <xdr:rowOff>31959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4D16FAE-3AE5-496C-A8A2-5D885B9315A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68415</xdr:colOff>
      <xdr:row>631</xdr:row>
      <xdr:rowOff>57254</xdr:rowOff>
    </xdr:from>
    <xdr:ext cx="7680000" cy="4320000"/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B83375F-B045-4C3E-AFCF-14D67F05888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3</xdr:col>
      <xdr:colOff>17417</xdr:colOff>
      <xdr:row>494</xdr:row>
      <xdr:rowOff>225605</xdr:rowOff>
    </xdr:from>
    <xdr:ext cx="7680000" cy="4320000"/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AEE5B6A-3B3E-4207-A542-764C57F96D7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3</xdr:col>
      <xdr:colOff>13607</xdr:colOff>
      <xdr:row>668</xdr:row>
      <xdr:rowOff>145870</xdr:rowOff>
    </xdr:from>
    <xdr:ext cx="8281255" cy="4268406"/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567B31D6-64C7-4DA3-A0AC-68EFB416453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3</xdr:col>
      <xdr:colOff>90845</xdr:colOff>
      <xdr:row>696</xdr:row>
      <xdr:rowOff>91813</xdr:rowOff>
    </xdr:from>
    <xdr:ext cx="7680000" cy="4320000"/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6E123133-1DC1-431F-8FBB-1732A87FB3A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3</xdr:col>
      <xdr:colOff>114424</xdr:colOff>
      <xdr:row>562</xdr:row>
      <xdr:rowOff>169471</xdr:rowOff>
    </xdr:from>
    <xdr:ext cx="7680000" cy="4320000"/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42F610D2-5244-4FBE-84A9-93DDA792BCD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twoCellAnchor editAs="oneCell">
    <xdr:from>
      <xdr:col>1</xdr:col>
      <xdr:colOff>870857</xdr:colOff>
      <xdr:row>52</xdr:row>
      <xdr:rowOff>159477</xdr:rowOff>
    </xdr:from>
    <xdr:to>
      <xdr:col>11</xdr:col>
      <xdr:colOff>462998</xdr:colOff>
      <xdr:row>75</xdr:row>
      <xdr:rowOff>30742</xdr:rowOff>
    </xdr:to>
    <xdr:graphicFrame macro="">
      <xdr:nvGraphicFramePr>
        <xdr:cNvPr id="68" name="Chart 67">
          <a:extLst>
            <a:ext uri="{FF2B5EF4-FFF2-40B4-BE49-F238E27FC236}">
              <a16:creationId xmlns:a16="http://schemas.microsoft.com/office/drawing/2014/main" id="{C755BDD8-EB34-4557-A95E-81321C435F1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31</xdr:col>
      <xdr:colOff>81642</xdr:colOff>
      <xdr:row>393</xdr:row>
      <xdr:rowOff>176894</xdr:rowOff>
    </xdr:from>
    <xdr:to>
      <xdr:col>37</xdr:col>
      <xdr:colOff>497485</xdr:colOff>
      <xdr:row>418</xdr:row>
      <xdr:rowOff>58212</xdr:rowOff>
    </xdr:to>
    <xdr:graphicFrame macro="">
      <xdr:nvGraphicFramePr>
        <xdr:cNvPr id="116" name="Chart 115">
          <a:extLst>
            <a:ext uri="{FF2B5EF4-FFF2-40B4-BE49-F238E27FC236}">
              <a16:creationId xmlns:a16="http://schemas.microsoft.com/office/drawing/2014/main" id="{4C639211-F09E-45C7-9A05-C8539D52AE3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30</xdr:col>
      <xdr:colOff>705938</xdr:colOff>
      <xdr:row>422</xdr:row>
      <xdr:rowOff>136072</xdr:rowOff>
    </xdr:from>
    <xdr:ext cx="7680000" cy="4320000"/>
    <xdr:graphicFrame macro="">
      <xdr:nvGraphicFramePr>
        <xdr:cNvPr id="118" name="Chart 117">
          <a:extLst>
            <a:ext uri="{FF2B5EF4-FFF2-40B4-BE49-F238E27FC236}">
              <a16:creationId xmlns:a16="http://schemas.microsoft.com/office/drawing/2014/main" id="{2E9A30CA-5729-480E-9842-A9049EC690D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twoCellAnchor editAs="oneCell">
    <xdr:from>
      <xdr:col>31</xdr:col>
      <xdr:colOff>38915</xdr:colOff>
      <xdr:row>465</xdr:row>
      <xdr:rowOff>93072</xdr:rowOff>
    </xdr:from>
    <xdr:to>
      <xdr:col>37</xdr:col>
      <xdr:colOff>448165</xdr:colOff>
      <xdr:row>488</xdr:row>
      <xdr:rowOff>31572</xdr:rowOff>
    </xdr:to>
    <xdr:graphicFrame macro="">
      <xdr:nvGraphicFramePr>
        <xdr:cNvPr id="122" name="Chart 121">
          <a:extLst>
            <a:ext uri="{FF2B5EF4-FFF2-40B4-BE49-F238E27FC236}">
              <a16:creationId xmlns:a16="http://schemas.microsoft.com/office/drawing/2014/main" id="{8A29711D-FEB7-43AE-A4F5-581327E4FD4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3</xdr:col>
      <xdr:colOff>211515</xdr:colOff>
      <xdr:row>601</xdr:row>
      <xdr:rowOff>58842</xdr:rowOff>
    </xdr:from>
    <xdr:to>
      <xdr:col>14</xdr:col>
      <xdr:colOff>352160</xdr:colOff>
      <xdr:row>625</xdr:row>
      <xdr:rowOff>137224</xdr:rowOff>
    </xdr:to>
    <xdr:graphicFrame macro="">
      <xdr:nvGraphicFramePr>
        <xdr:cNvPr id="129" name="Chart 128">
          <a:extLst>
            <a:ext uri="{FF2B5EF4-FFF2-40B4-BE49-F238E27FC236}">
              <a16:creationId xmlns:a16="http://schemas.microsoft.com/office/drawing/2014/main" id="{104D29AA-97F6-426A-9CD2-8FE8454B3B3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30</xdr:col>
      <xdr:colOff>631642</xdr:colOff>
      <xdr:row>601</xdr:row>
      <xdr:rowOff>91438</xdr:rowOff>
    </xdr:from>
    <xdr:to>
      <xdr:col>37</xdr:col>
      <xdr:colOff>285964</xdr:colOff>
      <xdr:row>624</xdr:row>
      <xdr:rowOff>29938</xdr:rowOff>
    </xdr:to>
    <xdr:graphicFrame macro="">
      <xdr:nvGraphicFramePr>
        <xdr:cNvPr id="130" name="Chart 129">
          <a:extLst>
            <a:ext uri="{FF2B5EF4-FFF2-40B4-BE49-F238E27FC236}">
              <a16:creationId xmlns:a16="http://schemas.microsoft.com/office/drawing/2014/main" id="{78BDAF05-BBF2-4A0B-8007-C26927B75E7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30</xdr:col>
      <xdr:colOff>707570</xdr:colOff>
      <xdr:row>630</xdr:row>
      <xdr:rowOff>208463</xdr:rowOff>
    </xdr:from>
    <xdr:ext cx="7680000" cy="4320000"/>
    <xdr:graphicFrame macro="">
      <xdr:nvGraphicFramePr>
        <xdr:cNvPr id="131" name="Chart 130">
          <a:extLst>
            <a:ext uri="{FF2B5EF4-FFF2-40B4-BE49-F238E27FC236}">
              <a16:creationId xmlns:a16="http://schemas.microsoft.com/office/drawing/2014/main" id="{98978951-D9A3-4FB8-B301-70DE50B63D2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38</xdr:col>
      <xdr:colOff>251459</xdr:colOff>
      <xdr:row>630</xdr:row>
      <xdr:rowOff>108561</xdr:rowOff>
    </xdr:from>
    <xdr:ext cx="7680000" cy="4320000"/>
    <xdr:graphicFrame macro="">
      <xdr:nvGraphicFramePr>
        <xdr:cNvPr id="132" name="Chart 131">
          <a:extLst>
            <a:ext uri="{FF2B5EF4-FFF2-40B4-BE49-F238E27FC236}">
              <a16:creationId xmlns:a16="http://schemas.microsoft.com/office/drawing/2014/main" id="{0C552E43-5527-44FF-9593-9E21A74EBB7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30</xdr:col>
      <xdr:colOff>697774</xdr:colOff>
      <xdr:row>669</xdr:row>
      <xdr:rowOff>52523</xdr:rowOff>
    </xdr:from>
    <xdr:ext cx="8281255" cy="4268406"/>
    <xdr:graphicFrame macro="">
      <xdr:nvGraphicFramePr>
        <xdr:cNvPr id="133" name="Chart 132">
          <a:extLst>
            <a:ext uri="{FF2B5EF4-FFF2-40B4-BE49-F238E27FC236}">
              <a16:creationId xmlns:a16="http://schemas.microsoft.com/office/drawing/2014/main" id="{79EBF94F-9E46-4287-8F58-36BEB5425BA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38</xdr:col>
      <xdr:colOff>68036</xdr:colOff>
      <xdr:row>697</xdr:row>
      <xdr:rowOff>0</xdr:rowOff>
    </xdr:from>
    <xdr:ext cx="7680000" cy="4320000"/>
    <xdr:graphicFrame macro="">
      <xdr:nvGraphicFramePr>
        <xdr:cNvPr id="135" name="Chart 134">
          <a:extLst>
            <a:ext uri="{FF2B5EF4-FFF2-40B4-BE49-F238E27FC236}">
              <a16:creationId xmlns:a16="http://schemas.microsoft.com/office/drawing/2014/main" id="{BFC26866-F473-4B0A-81F3-3172920C31C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twoCellAnchor editAs="oneCell">
    <xdr:from>
      <xdr:col>3</xdr:col>
      <xdr:colOff>112606</xdr:colOff>
      <xdr:row>23</xdr:row>
      <xdr:rowOff>74082</xdr:rowOff>
    </xdr:from>
    <xdr:to>
      <xdr:col>12</xdr:col>
      <xdr:colOff>485437</xdr:colOff>
      <xdr:row>46</xdr:row>
      <xdr:rowOff>57406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2DA686-F799-45BF-AE3A-46009E2F3FB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31</xdr:col>
      <xdr:colOff>0</xdr:colOff>
      <xdr:row>53</xdr:row>
      <xdr:rowOff>0</xdr:rowOff>
    </xdr:from>
    <xdr:to>
      <xdr:col>37</xdr:col>
      <xdr:colOff>232358</xdr:colOff>
      <xdr:row>75</xdr:row>
      <xdr:rowOff>56973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1A607B-8D0D-4199-8A5A-39D9F95D1F6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3</xdr:col>
      <xdr:colOff>0</xdr:colOff>
      <xdr:row>77</xdr:row>
      <xdr:rowOff>0</xdr:rowOff>
    </xdr:from>
    <xdr:to>
      <xdr:col>12</xdr:col>
      <xdr:colOff>283792</xdr:colOff>
      <xdr:row>99</xdr:row>
      <xdr:rowOff>60783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813C3FF6-4E2D-4F73-B4D4-33F3A7D0FFB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12</xdr:col>
      <xdr:colOff>217714</xdr:colOff>
      <xdr:row>53</xdr:row>
      <xdr:rowOff>0</xdr:rowOff>
    </xdr:from>
    <xdr:to>
      <xdr:col>23</xdr:col>
      <xdr:colOff>661979</xdr:colOff>
      <xdr:row>75</xdr:row>
      <xdr:rowOff>56973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A2A57CC-3570-4B72-8584-BA43BF5FCCE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12</xdr:col>
      <xdr:colOff>204107</xdr:colOff>
      <xdr:row>77</xdr:row>
      <xdr:rowOff>0</xdr:rowOff>
    </xdr:from>
    <xdr:to>
      <xdr:col>23</xdr:col>
      <xdr:colOff>649642</xdr:colOff>
      <xdr:row>99</xdr:row>
      <xdr:rowOff>60783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8F1D2E3E-2ABC-4705-BF89-A3726336C51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31</xdr:col>
      <xdr:colOff>0</xdr:colOff>
      <xdr:row>78</xdr:row>
      <xdr:rowOff>0</xdr:rowOff>
    </xdr:from>
    <xdr:to>
      <xdr:col>37</xdr:col>
      <xdr:colOff>232358</xdr:colOff>
      <xdr:row>100</xdr:row>
      <xdr:rowOff>60784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2082E6EF-3C4F-4128-8BAB-85095E96D90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</xdr:col>
      <xdr:colOff>0</xdr:colOff>
      <xdr:row>151</xdr:row>
      <xdr:rowOff>0</xdr:rowOff>
    </xdr:from>
    <xdr:to>
      <xdr:col>11</xdr:col>
      <xdr:colOff>389739</xdr:colOff>
      <xdr:row>176</xdr:row>
      <xdr:rowOff>51167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E1D4EF10-DD2B-46E2-B263-D752417ED93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12</xdr:col>
      <xdr:colOff>0</xdr:colOff>
      <xdr:row>151</xdr:row>
      <xdr:rowOff>0</xdr:rowOff>
    </xdr:from>
    <xdr:to>
      <xdr:col>23</xdr:col>
      <xdr:colOff>536249</xdr:colOff>
      <xdr:row>176</xdr:row>
      <xdr:rowOff>51167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E349B4CA-4C44-4853-920A-425A6CB7B2C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31</xdr:col>
      <xdr:colOff>0</xdr:colOff>
      <xdr:row>151</xdr:row>
      <xdr:rowOff>0</xdr:rowOff>
    </xdr:from>
    <xdr:to>
      <xdr:col>37</xdr:col>
      <xdr:colOff>418858</xdr:colOff>
      <xdr:row>176</xdr:row>
      <xdr:rowOff>54977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DF1B5A2B-6CA1-4FF4-84EE-21617C8A9E9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38</xdr:col>
      <xdr:colOff>38100</xdr:colOff>
      <xdr:row>151</xdr:row>
      <xdr:rowOff>76200</xdr:rowOff>
    </xdr:from>
    <xdr:to>
      <xdr:col>47</xdr:col>
      <xdr:colOff>492706</xdr:colOff>
      <xdr:row>176</xdr:row>
      <xdr:rowOff>131177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43076A4-CB6F-4EFB-86EB-62AD8456799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3</xdr:col>
      <xdr:colOff>0</xdr:colOff>
      <xdr:row>196</xdr:row>
      <xdr:rowOff>0</xdr:rowOff>
    </xdr:from>
    <xdr:ext cx="8282455" cy="4197762"/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D6D97424-A104-4C70-B287-BCDA0A42ADD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31</xdr:col>
      <xdr:colOff>0</xdr:colOff>
      <xdr:row>197</xdr:row>
      <xdr:rowOff>0</xdr:rowOff>
    </xdr:from>
    <xdr:ext cx="8282455" cy="4197762"/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EDBF3331-5668-4EE5-B02C-57CC9CFD681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30</xdr:col>
      <xdr:colOff>748393</xdr:colOff>
      <xdr:row>225</xdr:row>
      <xdr:rowOff>133350</xdr:rowOff>
    </xdr:from>
    <xdr:ext cx="7680000" cy="4320000"/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6C404FED-34CE-4FA2-A4F1-C1EFB095E31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  <xdr:oneCellAnchor>
    <xdr:from>
      <xdr:col>3</xdr:col>
      <xdr:colOff>0</xdr:colOff>
      <xdr:row>226</xdr:row>
      <xdr:rowOff>0</xdr:rowOff>
    </xdr:from>
    <xdr:ext cx="7680000" cy="4320000"/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7E7BC66C-1144-4E14-8611-A81FFE60048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oneCellAnchor>
  <xdr:oneCellAnchor>
    <xdr:from>
      <xdr:col>3</xdr:col>
      <xdr:colOff>0</xdr:colOff>
      <xdr:row>255</xdr:row>
      <xdr:rowOff>0</xdr:rowOff>
    </xdr:from>
    <xdr:ext cx="7678800" cy="4320000"/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4BECF56C-1884-4BC0-B8B2-8275D40A4DD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oneCellAnchor>
  <xdr:twoCellAnchor editAs="oneCell">
    <xdr:from>
      <xdr:col>3</xdr:col>
      <xdr:colOff>0</xdr:colOff>
      <xdr:row>282</xdr:row>
      <xdr:rowOff>0</xdr:rowOff>
    </xdr:from>
    <xdr:to>
      <xdr:col>12</xdr:col>
      <xdr:colOff>361625</xdr:colOff>
      <xdr:row>304</xdr:row>
      <xdr:rowOff>129000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7234AABF-B079-4C4A-BC5F-F625575D5EF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oneCellAnchor>
    <xdr:from>
      <xdr:col>30</xdr:col>
      <xdr:colOff>742950</xdr:colOff>
      <xdr:row>255</xdr:row>
      <xdr:rowOff>19050</xdr:rowOff>
    </xdr:from>
    <xdr:ext cx="7678800" cy="4320000"/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F226CF43-7736-49BB-A1DA-0FF6C543DD9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oneCellAnchor>
  <xdr:twoCellAnchor editAs="oneCell">
    <xdr:from>
      <xdr:col>3</xdr:col>
      <xdr:colOff>0</xdr:colOff>
      <xdr:row>325</xdr:row>
      <xdr:rowOff>0</xdr:rowOff>
    </xdr:from>
    <xdr:to>
      <xdr:col>14</xdr:col>
      <xdr:colOff>45470</xdr:colOff>
      <xdr:row>349</xdr:row>
      <xdr:rowOff>55521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B808B6BA-CDD3-41A1-B0D7-02B2B43439A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 editAs="oneCell">
    <xdr:from>
      <xdr:col>31</xdr:col>
      <xdr:colOff>0</xdr:colOff>
      <xdr:row>324</xdr:row>
      <xdr:rowOff>149679</xdr:rowOff>
    </xdr:from>
    <xdr:to>
      <xdr:col>38</xdr:col>
      <xdr:colOff>741612</xdr:colOff>
      <xdr:row>349</xdr:row>
      <xdr:rowOff>35927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9BD8EB03-EFDF-45E1-83D1-9DD5C7D2749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oneCellAnchor>
    <xdr:from>
      <xdr:col>3</xdr:col>
      <xdr:colOff>0</xdr:colOff>
      <xdr:row>353</xdr:row>
      <xdr:rowOff>0</xdr:rowOff>
    </xdr:from>
    <xdr:ext cx="7678800" cy="4320000"/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17D41306-D7FB-4EAC-A483-01463F02308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oneCellAnchor>
  <xdr:twoCellAnchor editAs="oneCell">
    <xdr:from>
      <xdr:col>3</xdr:col>
      <xdr:colOff>0</xdr:colOff>
      <xdr:row>394</xdr:row>
      <xdr:rowOff>0</xdr:rowOff>
    </xdr:from>
    <xdr:to>
      <xdr:col>14</xdr:col>
      <xdr:colOff>25211</xdr:colOff>
      <xdr:row>418</xdr:row>
      <xdr:rowOff>74572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BBCC90AE-B6EF-43C8-AA52-40BEB176EDE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 editAs="oneCell">
    <xdr:from>
      <xdr:col>3</xdr:col>
      <xdr:colOff>0</xdr:colOff>
      <xdr:row>466</xdr:row>
      <xdr:rowOff>0</xdr:rowOff>
    </xdr:from>
    <xdr:to>
      <xdr:col>12</xdr:col>
      <xdr:colOff>361625</xdr:colOff>
      <xdr:row>488</xdr:row>
      <xdr:rowOff>129000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FDACBAC6-B68E-4AA4-9616-FCCD5F2432E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oneCellAnchor>
    <xdr:from>
      <xdr:col>30</xdr:col>
      <xdr:colOff>693963</xdr:colOff>
      <xdr:row>494</xdr:row>
      <xdr:rowOff>204107</xdr:rowOff>
    </xdr:from>
    <xdr:ext cx="7680000" cy="4320000"/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CCA2D2DB-FF09-4BE8-8D89-606A960BC8D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oneCellAnchor>
  <xdr:oneCellAnchor>
    <xdr:from>
      <xdr:col>31</xdr:col>
      <xdr:colOff>0</xdr:colOff>
      <xdr:row>697</xdr:row>
      <xdr:rowOff>0</xdr:rowOff>
    </xdr:from>
    <xdr:ext cx="7680000" cy="432000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AA0D9D7-5398-4CD7-B8B2-F79B33611B5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oneCellAnchor>
  <xdr:twoCellAnchor editAs="oneCell">
    <xdr:from>
      <xdr:col>12</xdr:col>
      <xdr:colOff>0</xdr:colOff>
      <xdr:row>23</xdr:row>
      <xdr:rowOff>0</xdr:rowOff>
    </xdr:from>
    <xdr:to>
      <xdr:col>23</xdr:col>
      <xdr:colOff>387772</xdr:colOff>
      <xdr:row>45</xdr:row>
      <xdr:rowOff>173824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4EFE226-B9CD-4550-ACB5-59794D4DA63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oneCellAnchor>
    <xdr:from>
      <xdr:col>12</xdr:col>
      <xdr:colOff>0</xdr:colOff>
      <xdr:row>226</xdr:row>
      <xdr:rowOff>0</xdr:rowOff>
    </xdr:from>
    <xdr:ext cx="7680000" cy="4320000"/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0CA8956-CA84-4359-8349-F40205744C2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oneCellAnchor>
  <xdr:oneCellAnchor>
    <xdr:from>
      <xdr:col>11</xdr:col>
      <xdr:colOff>571500</xdr:colOff>
      <xdr:row>255</xdr:row>
      <xdr:rowOff>38100</xdr:rowOff>
    </xdr:from>
    <xdr:ext cx="7678800" cy="4320000"/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0D29C7C-D001-4399-985D-12AB525B378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oneCellAnchor>
  <xdr:oneCellAnchor>
    <xdr:from>
      <xdr:col>12</xdr:col>
      <xdr:colOff>0</xdr:colOff>
      <xdr:row>353</xdr:row>
      <xdr:rowOff>0</xdr:rowOff>
    </xdr:from>
    <xdr:ext cx="7678800" cy="4320000"/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26F727F7-D881-422C-B0C2-E3467E69EE9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oneCellAnchor>
  <xdr:oneCellAnchor>
    <xdr:from>
      <xdr:col>13</xdr:col>
      <xdr:colOff>17318</xdr:colOff>
      <xdr:row>494</xdr:row>
      <xdr:rowOff>190499</xdr:rowOff>
    </xdr:from>
    <xdr:ext cx="7680000" cy="4320000"/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EDC3B34E-D4E7-430B-B709-A3F2F35F029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oneCellAnchor>
  <xdr:oneCellAnchor>
    <xdr:from>
      <xdr:col>13</xdr:col>
      <xdr:colOff>311727</xdr:colOff>
      <xdr:row>630</xdr:row>
      <xdr:rowOff>207817</xdr:rowOff>
    </xdr:from>
    <xdr:ext cx="7680000" cy="4320000"/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938E529D-E246-4610-BF8B-B36175A2B6A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oneCellAnchor>
  <xdr:twoCellAnchor>
    <xdr:from>
      <xdr:col>31</xdr:col>
      <xdr:colOff>0</xdr:colOff>
      <xdr:row>23</xdr:row>
      <xdr:rowOff>0</xdr:rowOff>
    </xdr:from>
    <xdr:to>
      <xdr:col>37</xdr:col>
      <xdr:colOff>590678</xdr:colOff>
      <xdr:row>45</xdr:row>
      <xdr:rowOff>156214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52BAE6CF-7055-4821-9362-934AFBD9686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38</xdr:col>
      <xdr:colOff>0</xdr:colOff>
      <xdr:row>23</xdr:row>
      <xdr:rowOff>0</xdr:rowOff>
    </xdr:from>
    <xdr:to>
      <xdr:col>47</xdr:col>
      <xdr:colOff>577071</xdr:colOff>
      <xdr:row>45</xdr:row>
      <xdr:rowOff>156214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C6933641-D82F-4A80-AD4F-BB6C828F2AD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 editAs="oneCell">
    <xdr:from>
      <xdr:col>37</xdr:col>
      <xdr:colOff>27214</xdr:colOff>
      <xdr:row>53</xdr:row>
      <xdr:rowOff>81643</xdr:rowOff>
    </xdr:from>
    <xdr:to>
      <xdr:col>47</xdr:col>
      <xdr:colOff>3665</xdr:colOff>
      <xdr:row>75</xdr:row>
      <xdr:rowOff>138616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870B188C-1F65-494F-8B3C-B2D7E9C3F34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 editAs="oneCell">
    <xdr:from>
      <xdr:col>37</xdr:col>
      <xdr:colOff>0</xdr:colOff>
      <xdr:row>78</xdr:row>
      <xdr:rowOff>0</xdr:rowOff>
    </xdr:from>
    <xdr:to>
      <xdr:col>46</xdr:col>
      <xdr:colOff>770201</xdr:colOff>
      <xdr:row>100</xdr:row>
      <xdr:rowOff>60784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7141BE64-48C9-439E-BA51-975FBF972E0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 editAs="oneCell">
    <xdr:from>
      <xdr:col>31</xdr:col>
      <xdr:colOff>0</xdr:colOff>
      <xdr:row>107</xdr:row>
      <xdr:rowOff>0</xdr:rowOff>
    </xdr:from>
    <xdr:to>
      <xdr:col>38</xdr:col>
      <xdr:colOff>651595</xdr:colOff>
      <xdr:row>132</xdr:row>
      <xdr:rowOff>117411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47CD7FC8-8EA1-443D-9FEA-229719BEC44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oneCellAnchor>
    <xdr:from>
      <xdr:col>13</xdr:col>
      <xdr:colOff>258535</xdr:colOff>
      <xdr:row>562</xdr:row>
      <xdr:rowOff>165760</xdr:rowOff>
    </xdr:from>
    <xdr:ext cx="7680000" cy="4320000"/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C343053E-CDD2-4735-9CE0-670796B1087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oneCellAnchor>
  <xdr:oneCellAnchor>
    <xdr:from>
      <xdr:col>31</xdr:col>
      <xdr:colOff>0</xdr:colOff>
      <xdr:row>563</xdr:row>
      <xdr:rowOff>0</xdr:rowOff>
    </xdr:from>
    <xdr:ext cx="7680000" cy="4320000"/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42F23039-301C-4954-8EA2-2E0F0B178AA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oneCellAnchor>
  <xdr:oneCellAnchor>
    <xdr:from>
      <xdr:col>38</xdr:col>
      <xdr:colOff>173183</xdr:colOff>
      <xdr:row>562</xdr:row>
      <xdr:rowOff>138546</xdr:rowOff>
    </xdr:from>
    <xdr:ext cx="7680000" cy="4320000"/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6A8B2116-A378-4C45-8238-522F351DCCE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oneCellAnchor>
  <xdr:oneCellAnchor>
    <xdr:from>
      <xdr:col>30</xdr:col>
      <xdr:colOff>730250</xdr:colOff>
      <xdr:row>536</xdr:row>
      <xdr:rowOff>0</xdr:rowOff>
    </xdr:from>
    <xdr:ext cx="7680000" cy="4320000"/>
    <xdr:graphicFrame macro="">
      <xdr:nvGraphicFramePr>
        <xdr:cNvPr id="63" name="Chart 62">
          <a:extLst>
            <a:ext uri="{FF2B5EF4-FFF2-40B4-BE49-F238E27FC236}">
              <a16:creationId xmlns:a16="http://schemas.microsoft.com/office/drawing/2014/main" id="{44206969-46A6-4D84-AB2B-72B8304CDCF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oneCellAnchor>
  <xdr:oneCellAnchor>
    <xdr:from>
      <xdr:col>38</xdr:col>
      <xdr:colOff>17319</xdr:colOff>
      <xdr:row>494</xdr:row>
      <xdr:rowOff>51954</xdr:rowOff>
    </xdr:from>
    <xdr:ext cx="7680000" cy="4320000"/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4145E806-9EF3-48C1-A1BF-19F69EE7BF9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oneCellAnchor>
  <xdr:oneCellAnchor>
    <xdr:from>
      <xdr:col>37</xdr:col>
      <xdr:colOff>0</xdr:colOff>
      <xdr:row>423</xdr:row>
      <xdr:rowOff>0</xdr:rowOff>
    </xdr:from>
    <xdr:ext cx="7680000" cy="4320000"/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id="{61FC8B4D-B378-4B07-A047-83B1AC246DE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oneCellAnchor>
  <xdr:oneCellAnchor>
    <xdr:from>
      <xdr:col>31</xdr:col>
      <xdr:colOff>0</xdr:colOff>
      <xdr:row>353</xdr:row>
      <xdr:rowOff>0</xdr:rowOff>
    </xdr:from>
    <xdr:ext cx="7678800" cy="4320000"/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id="{C4F81982-40EE-4D31-BE4B-90D64E08BDF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oneCellAnchor>
  <xdr:oneCellAnchor>
    <xdr:from>
      <xdr:col>37</xdr:col>
      <xdr:colOff>76200</xdr:colOff>
      <xdr:row>353</xdr:row>
      <xdr:rowOff>57150</xdr:rowOff>
    </xdr:from>
    <xdr:ext cx="7678800" cy="4320000"/>
    <xdr:graphicFrame macro="">
      <xdr:nvGraphicFramePr>
        <xdr:cNvPr id="67" name="Chart 66">
          <a:extLst>
            <a:ext uri="{FF2B5EF4-FFF2-40B4-BE49-F238E27FC236}">
              <a16:creationId xmlns:a16="http://schemas.microsoft.com/office/drawing/2014/main" id="{19C3D53F-1148-4C8F-8012-A1A7CE29706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oneCellAnchor>
  <xdr:oneCellAnchor>
    <xdr:from>
      <xdr:col>37</xdr:col>
      <xdr:colOff>0</xdr:colOff>
      <xdr:row>255</xdr:row>
      <xdr:rowOff>0</xdr:rowOff>
    </xdr:from>
    <xdr:ext cx="7678800" cy="4320000"/>
    <xdr:graphicFrame macro="">
      <xdr:nvGraphicFramePr>
        <xdr:cNvPr id="70" name="Chart 69">
          <a:extLst>
            <a:ext uri="{FF2B5EF4-FFF2-40B4-BE49-F238E27FC236}">
              <a16:creationId xmlns:a16="http://schemas.microsoft.com/office/drawing/2014/main" id="{25DE2E73-1B1B-4B4A-8D16-BB71CCF39C4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oneCellAnchor>
  <xdr:oneCellAnchor>
    <xdr:from>
      <xdr:col>36</xdr:col>
      <xdr:colOff>748392</xdr:colOff>
      <xdr:row>226</xdr:row>
      <xdr:rowOff>13608</xdr:rowOff>
    </xdr:from>
    <xdr:ext cx="7680000" cy="4320000"/>
    <xdr:graphicFrame macro="">
      <xdr:nvGraphicFramePr>
        <xdr:cNvPr id="71" name="Chart 70">
          <a:extLst>
            <a:ext uri="{FF2B5EF4-FFF2-40B4-BE49-F238E27FC236}">
              <a16:creationId xmlns:a16="http://schemas.microsoft.com/office/drawing/2014/main" id="{C099F2CB-EDEF-494A-8800-388B76EF926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oneCellAnchor>
  <xdr:oneCellAnchor>
    <xdr:from>
      <xdr:col>12</xdr:col>
      <xdr:colOff>532534</xdr:colOff>
      <xdr:row>696</xdr:row>
      <xdr:rowOff>83705</xdr:rowOff>
    </xdr:from>
    <xdr:ext cx="7678800" cy="4320000"/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DBBE378B-5B0D-4524-A58B-726DCDBBDF4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oneCellAnchor>
  <xdr:oneCellAnchor>
    <xdr:from>
      <xdr:col>3</xdr:col>
      <xdr:colOff>100445</xdr:colOff>
      <xdr:row>535</xdr:row>
      <xdr:rowOff>83127</xdr:rowOff>
    </xdr:from>
    <xdr:ext cx="7680000" cy="4320000"/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AFD2F2D2-6FCE-498F-9E22-1AEB875AB4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oneCellAnchor>
  <xdr:twoCellAnchor editAs="oneCell">
    <xdr:from>
      <xdr:col>31</xdr:col>
      <xdr:colOff>0</xdr:colOff>
      <xdr:row>280</xdr:row>
      <xdr:rowOff>0</xdr:rowOff>
    </xdr:from>
    <xdr:to>
      <xdr:col>37</xdr:col>
      <xdr:colOff>409250</xdr:colOff>
      <xdr:row>302</xdr:row>
      <xdr:rowOff>129000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501E30F-3875-4857-910C-94AAC01F0DF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oneCellAnchor>
    <xdr:from>
      <xdr:col>3</xdr:col>
      <xdr:colOff>0</xdr:colOff>
      <xdr:row>423</xdr:row>
      <xdr:rowOff>0</xdr:rowOff>
    </xdr:from>
    <xdr:ext cx="7680000" cy="4320000"/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C848F950-682A-4591-8AEF-41B5976503B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oneCellAnchor>
  <xdr:oneCellAnchor>
    <xdr:from>
      <xdr:col>12</xdr:col>
      <xdr:colOff>0</xdr:colOff>
      <xdr:row>423</xdr:row>
      <xdr:rowOff>0</xdr:rowOff>
    </xdr:from>
    <xdr:ext cx="7680000" cy="4320000"/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DD84FF6-82CE-41B3-99A6-BDAB5004F42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UST">
      <a:dk1>
        <a:srgbClr val="323232"/>
      </a:dk1>
      <a:lt1>
        <a:srgbClr val="FFFFFF"/>
      </a:lt1>
      <a:dk2>
        <a:srgbClr val="0073B4"/>
      </a:dk2>
      <a:lt2>
        <a:srgbClr val="41A86E"/>
      </a:lt2>
      <a:accent1>
        <a:srgbClr val="323232"/>
      </a:accent1>
      <a:accent2>
        <a:srgbClr val="1E2D41"/>
      </a:accent2>
      <a:accent3>
        <a:srgbClr val="005450"/>
      </a:accent3>
      <a:accent4>
        <a:srgbClr val="EBE10F"/>
      </a:accent4>
      <a:accent5>
        <a:srgbClr val="FFAF73"/>
      </a:accent5>
      <a:accent6>
        <a:srgbClr val="FF6941"/>
      </a:accent6>
      <a:hlink>
        <a:srgbClr val="000000"/>
      </a:hlink>
      <a:folHlink>
        <a:srgbClr val="323232"/>
      </a:folHlink>
    </a:clrScheme>
    <a:fontScheme name="UST Avenir">
      <a:majorFont>
        <a:latin typeface="Avenir Next LT Pro Demi"/>
        <a:ea typeface=""/>
        <a:cs typeface=""/>
      </a:majorFont>
      <a:minorFont>
        <a:latin typeface="Avenir Next LT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ferdamalastofa.is/static/files/ferdamalastofa/talnaefni/ferdatjonusta-i-tolum/2024/apr/1949-2023-erlendir-ferdamenn-til-islands.xlsx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13112-03E7-49FE-982C-14181604CF21}">
  <sheetPr>
    <tabColor theme="0"/>
  </sheetPr>
  <dimension ref="A2:S11"/>
  <sheetViews>
    <sheetView tabSelected="1" zoomScale="80" zoomScaleNormal="80" workbookViewId="0"/>
  </sheetViews>
  <sheetFormatPr defaultColWidth="8.77734375" defaultRowHeight="15" x14ac:dyDescent="0.25"/>
  <cols>
    <col min="1" max="1" width="17.33203125" style="1" customWidth="1"/>
    <col min="2" max="2" width="30.77734375" style="1" customWidth="1"/>
    <col min="3" max="3" width="90.33203125" style="1" customWidth="1"/>
    <col min="4" max="12" width="6" style="1" customWidth="1"/>
    <col min="13" max="16384" width="8.77734375" style="1"/>
  </cols>
  <sheetData>
    <row r="2" spans="1:19" ht="20.25" x14ac:dyDescent="0.3">
      <c r="B2" s="66" t="s">
        <v>0</v>
      </c>
    </row>
    <row r="3" spans="1:19" s="4" customFormat="1" x14ac:dyDescent="0.25">
      <c r="A3" s="17"/>
      <c r="B3" s="17"/>
      <c r="D3" s="3"/>
      <c r="E3" s="3"/>
      <c r="F3" s="3"/>
      <c r="G3" s="3"/>
      <c r="H3" s="3"/>
      <c r="I3" s="3"/>
      <c r="J3" s="3"/>
      <c r="S3" s="36"/>
    </row>
    <row r="4" spans="1:19" ht="31.5" x14ac:dyDescent="0.25">
      <c r="B4" s="581" t="s">
        <v>308</v>
      </c>
      <c r="C4" s="582" t="s">
        <v>309</v>
      </c>
    </row>
    <row r="5" spans="1:19" ht="31.5" x14ac:dyDescent="0.25">
      <c r="B5" s="581" t="s">
        <v>310</v>
      </c>
      <c r="C5" s="582" t="s">
        <v>309</v>
      </c>
    </row>
    <row r="6" spans="1:19" ht="31.5" x14ac:dyDescent="0.25">
      <c r="B6" s="581" t="s">
        <v>311</v>
      </c>
      <c r="C6" s="582" t="s">
        <v>345</v>
      </c>
    </row>
    <row r="7" spans="1:19" ht="38.25" customHeight="1" x14ac:dyDescent="0.25">
      <c r="B7" s="583" t="s">
        <v>312</v>
      </c>
      <c r="C7" s="584" t="s">
        <v>343</v>
      </c>
    </row>
    <row r="8" spans="1:19" ht="72" customHeight="1" x14ac:dyDescent="0.25">
      <c r="B8" s="585"/>
      <c r="C8" s="584" t="s">
        <v>313</v>
      </c>
    </row>
    <row r="9" spans="1:19" x14ac:dyDescent="0.25">
      <c r="B9" s="16"/>
      <c r="C9" s="16"/>
    </row>
    <row r="10" spans="1:19" x14ac:dyDescent="0.25">
      <c r="B10" s="17"/>
      <c r="C10" s="586"/>
    </row>
    <row r="11" spans="1:19" ht="98.25" customHeight="1" x14ac:dyDescent="0.25">
      <c r="B11" s="692" t="s">
        <v>314</v>
      </c>
      <c r="C11" s="692"/>
    </row>
  </sheetData>
  <mergeCells count="1">
    <mergeCell ref="B11:C1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9DE01-BCF9-482C-A2BA-3C780A1B3249}">
  <sheetPr>
    <tabColor theme="3"/>
  </sheetPr>
  <dimension ref="A1:AR410"/>
  <sheetViews>
    <sheetView topLeftCell="C1" zoomScale="60" zoomScaleNormal="60" workbookViewId="0">
      <selection activeCell="C1" sqref="C1"/>
    </sheetView>
  </sheetViews>
  <sheetFormatPr defaultColWidth="8.77734375" defaultRowHeight="15" x14ac:dyDescent="0.25"/>
  <cols>
    <col min="1" max="1" width="11.5546875" style="267" hidden="1" customWidth="1"/>
    <col min="2" max="2" width="7.109375" style="263" hidden="1" customWidth="1"/>
    <col min="3" max="3" width="6" style="263" customWidth="1"/>
    <col min="4" max="4" width="30.77734375" style="1" customWidth="1"/>
    <col min="5" max="6" width="12.6640625" style="1" customWidth="1"/>
    <col min="7" max="7" width="13.21875" style="1" customWidth="1"/>
    <col min="8" max="10" width="12.6640625" style="1" customWidth="1"/>
    <col min="11" max="13" width="10.44140625" style="1" customWidth="1"/>
    <col min="14" max="14" width="9.6640625" style="1" customWidth="1"/>
    <col min="15" max="20" width="8.77734375" style="1"/>
    <col min="21" max="21" width="8.5546875" style="1" customWidth="1"/>
    <col min="22" max="22" width="8.77734375" style="1"/>
    <col min="23" max="23" width="48" style="1" customWidth="1"/>
    <col min="24" max="29" width="12.6640625" style="1" customWidth="1"/>
    <col min="30" max="30" width="9.5546875" style="1" customWidth="1"/>
    <col min="31" max="16384" width="8.77734375" style="1"/>
  </cols>
  <sheetData>
    <row r="1" spans="1:44" s="371" customFormat="1" ht="45.75" customHeight="1" x14ac:dyDescent="0.45">
      <c r="A1" s="361"/>
      <c r="B1" s="430">
        <v>2030</v>
      </c>
      <c r="C1" s="390"/>
      <c r="D1" s="371" t="s">
        <v>149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445"/>
      <c r="V1" s="390"/>
      <c r="W1" s="2" t="s">
        <v>237</v>
      </c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72"/>
      <c r="AQ1" s="372"/>
      <c r="AR1" s="372"/>
    </row>
    <row r="2" spans="1:44" s="373" customFormat="1" ht="37.5" customHeight="1" x14ac:dyDescent="0.25">
      <c r="A2" s="361" t="s">
        <v>168</v>
      </c>
      <c r="B2" s="429">
        <v>2023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446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2"/>
      <c r="AO2" s="392"/>
      <c r="AP2" s="374"/>
      <c r="AQ2" s="374"/>
      <c r="AR2" s="374"/>
    </row>
    <row r="3" spans="1:44" x14ac:dyDescent="0.25">
      <c r="A3" s="361"/>
      <c r="B3" s="431">
        <f>$B$2-1</f>
        <v>2022</v>
      </c>
      <c r="U3" s="394"/>
    </row>
    <row r="4" spans="1:44" ht="18.75" customHeight="1" x14ac:dyDescent="0.25">
      <c r="A4" s="361"/>
      <c r="B4" s="431">
        <v>2013</v>
      </c>
      <c r="D4" s="713" t="str">
        <f>"Losun árið "&amp;$B$2&amp;" í samanburði við losun fyrri ára"</f>
        <v>Losun árið 2023 í samanburði við losun fyrri ára</v>
      </c>
      <c r="E4" s="713"/>
      <c r="F4" s="713"/>
      <c r="G4" s="713"/>
      <c r="H4" s="713"/>
      <c r="I4" s="713"/>
      <c r="J4" s="713"/>
      <c r="U4" s="394"/>
      <c r="W4" s="713" t="str">
        <f>"Emissions in "&amp;$B$2&amp;" compared to emissions in previous years"</f>
        <v>Emissions in 2023 compared to emissions in previous years</v>
      </c>
      <c r="X4" s="713"/>
      <c r="Y4" s="713"/>
      <c r="Z4" s="713"/>
      <c r="AA4" s="713"/>
      <c r="AB4" s="713"/>
      <c r="AC4" s="713"/>
    </row>
    <row r="5" spans="1:44" ht="19.5" customHeight="1" x14ac:dyDescent="0.25">
      <c r="A5" s="361"/>
      <c r="B5" s="361">
        <v>2005</v>
      </c>
      <c r="D5" s="108"/>
      <c r="E5" s="724" t="str">
        <f>"Losun "&amp;$B$2</f>
        <v>Losun 2023</v>
      </c>
      <c r="F5" s="725"/>
      <c r="G5" s="724" t="str">
        <f>"Breyting frá "&amp;$B$3</f>
        <v>Breyting frá 2022</v>
      </c>
      <c r="H5" s="725"/>
      <c r="I5" s="724" t="str">
        <f>"Breyting frá "&amp;$B$5</f>
        <v>Breyting frá 2005</v>
      </c>
      <c r="J5" s="726"/>
      <c r="K5" s="16"/>
      <c r="L5" s="16"/>
      <c r="M5" s="16"/>
      <c r="N5" s="722"/>
      <c r="O5" s="722"/>
      <c r="P5" s="722"/>
      <c r="Q5" s="57"/>
      <c r="R5" s="57"/>
      <c r="S5" s="59"/>
      <c r="T5" s="57"/>
      <c r="U5" s="395"/>
      <c r="W5" s="108"/>
      <c r="X5" s="714" t="str">
        <f>"Emissions in "&amp;$B$2</f>
        <v>Emissions in 2023</v>
      </c>
      <c r="Y5" s="715"/>
      <c r="Z5" s="714" t="str">
        <f>"Change from "&amp;$B$3</f>
        <v>Change from 2022</v>
      </c>
      <c r="AA5" s="715"/>
      <c r="AB5" s="714" t="str">
        <f>"Change from "&amp;$B$5</f>
        <v>Change from 2005</v>
      </c>
      <c r="AC5" s="716"/>
    </row>
    <row r="6" spans="1:44" ht="33.75" customHeight="1" x14ac:dyDescent="0.25">
      <c r="A6" s="361"/>
      <c r="B6" s="431">
        <v>1990</v>
      </c>
      <c r="D6" s="108"/>
      <c r="E6" s="90" t="s">
        <v>5</v>
      </c>
      <c r="F6" s="89" t="s">
        <v>4</v>
      </c>
      <c r="G6" s="56" t="s">
        <v>5</v>
      </c>
      <c r="H6" s="89" t="s">
        <v>4</v>
      </c>
      <c r="I6" s="56" t="s">
        <v>5</v>
      </c>
      <c r="J6" s="56" t="s">
        <v>4</v>
      </c>
      <c r="K6" s="16"/>
      <c r="L6" s="16"/>
      <c r="M6" s="16"/>
      <c r="N6" s="723"/>
      <c r="O6" s="723"/>
      <c r="P6" s="64"/>
      <c r="Q6" s="57"/>
      <c r="R6" s="57"/>
      <c r="S6" s="59"/>
      <c r="T6" s="57"/>
      <c r="U6" s="395"/>
      <c r="W6" s="108"/>
      <c r="X6" s="90" t="s">
        <v>238</v>
      </c>
      <c r="Y6" s="89" t="s">
        <v>4</v>
      </c>
      <c r="Z6" s="90" t="s">
        <v>238</v>
      </c>
      <c r="AA6" s="89" t="s">
        <v>4</v>
      </c>
      <c r="AB6" s="90" t="s">
        <v>238</v>
      </c>
      <c r="AC6" s="56" t="s">
        <v>4</v>
      </c>
    </row>
    <row r="7" spans="1:44" s="16" customFormat="1" ht="27" customHeight="1" x14ac:dyDescent="0.25">
      <c r="A7" s="268" t="s">
        <v>123</v>
      </c>
      <c r="C7" s="271"/>
      <c r="D7" s="281" t="s">
        <v>320</v>
      </c>
      <c r="E7" s="275"/>
      <c r="F7" s="276"/>
      <c r="G7" s="277"/>
      <c r="H7" s="276"/>
      <c r="I7" s="277"/>
      <c r="J7" s="278"/>
      <c r="N7" s="704"/>
      <c r="O7" s="704"/>
      <c r="P7" s="62"/>
      <c r="Q7" s="29"/>
      <c r="R7" s="29"/>
      <c r="S7" s="29"/>
      <c r="T7" s="29"/>
      <c r="U7" s="396"/>
      <c r="V7" s="58"/>
      <c r="W7" s="281" t="s">
        <v>239</v>
      </c>
      <c r="X7" s="275"/>
      <c r="Y7" s="276"/>
      <c r="Z7" s="277"/>
      <c r="AA7" s="276"/>
      <c r="AB7" s="277"/>
      <c r="AC7" s="278"/>
    </row>
    <row r="8" spans="1:44" s="16" customFormat="1" ht="27" customHeight="1" x14ac:dyDescent="0.25">
      <c r="A8" s="268" t="s">
        <v>123</v>
      </c>
      <c r="C8" s="271"/>
      <c r="D8" s="279" t="s">
        <v>46</v>
      </c>
      <c r="E8" s="282" cm="1">
        <f t="array" ref="E8">INDEX('Talnagögn | Numerical Data'!$1:$1048576, _xlfn.XMATCH($A8,'Talnagögn | Numerical Data'!$B:$B), _xlfn.XMATCH($B$2,'Talnagögn | Numerical Data'!$134:$134))</f>
        <v>2686.6235436287398</v>
      </c>
      <c r="F8" s="283">
        <f>E8/$E$13</f>
        <v>0.21906438640767317</v>
      </c>
      <c r="G8" s="409" cm="1">
        <f t="array" ref="G8">INDEX('Talnagögn | Numerical Data'!$1:$1048576, _xlfn.XMATCH($A8,'Talnagögn | Numerical Data'!$B:$B), _xlfn.XMATCH($B$2,'Talnagögn | Numerical Data'!$134:$134))-INDEX('Talnagögn | Numerical Data'!$1:$1048576, _xlfn.XMATCH($A8,'Talnagögn | Numerical Data'!$B:$B), _xlfn.XMATCH($B$3,'Talnagögn | Numerical Data'!$134:$134))</f>
        <v>-77.200679261187361</v>
      </c>
      <c r="H8" s="604" cm="1">
        <f t="array" ref="H8">INDEX('Talnagögn | Numerical Data'!$1:$1048576, _xlfn.XMATCH($A8,'Talnagögn | Numerical Data'!$B:$B), _xlfn.XMATCH($B$2,'Talnagögn | Numerical Data'!$134:$134))/INDEX('Talnagögn | Numerical Data'!$1:$1048576, _xlfn.XMATCH($A8,'Talnagögn | Numerical Data'!$B:$B), _xlfn.XMATCH($B$3,'Talnagögn | Numerical Data'!$134:$134))-1</f>
        <v>-2.7932557585179651E-2</v>
      </c>
      <c r="I8" s="409" cm="1">
        <f t="array" ref="I8">INDEX('Talnagögn | Numerical Data'!$1:$1048576, _xlfn.XMATCH($A8,'Talnagögn | Numerical Data'!$B:$B), _xlfn.XMATCH($B$2,'Talnagögn | Numerical Data'!$134:$134))-INDEX('Talnagögn | Numerical Data'!$1:$1048576, _xlfn.XMATCH($A8,'Talnagögn | Numerical Data'!$B:$B), _xlfn.XMATCH($B$5,'Talnagögn | Numerical Data'!$134:$134))</f>
        <v>-452.56272274196181</v>
      </c>
      <c r="J8" s="690" cm="1">
        <f t="array" ref="J8">INDEX('Talnagögn | Numerical Data'!$1:$1048576, _xlfn.XMATCH($A8,'Talnagögn | Numerical Data'!$B:$B), _xlfn.XMATCH($B$2,'Talnagögn | Numerical Data'!$134:$134))/INDEX('Talnagögn | Numerical Data'!$1:$1048576, _xlfn.XMATCH($A8,'Talnagögn | Numerical Data'!$B:$B), _xlfn.XMATCH($B$5,'Talnagögn | Numerical Data'!$134:$134))-1</f>
        <v>-0.14416561629048597</v>
      </c>
      <c r="N8" s="57"/>
      <c r="O8" s="57"/>
      <c r="P8" s="62"/>
      <c r="Q8" s="29"/>
      <c r="R8" s="29"/>
      <c r="S8" s="29"/>
      <c r="T8" s="29"/>
      <c r="U8" s="396"/>
      <c r="V8" s="58"/>
      <c r="W8" s="279" t="s">
        <v>240</v>
      </c>
      <c r="X8" s="282" cm="1">
        <f t="array" ref="X8">INDEX('Talnagögn | Numerical Data'!$1:$1048576, _xlfn.XMATCH($A8,'Talnagögn | Numerical Data'!$B:$B), _xlfn.XMATCH($B$2,'Talnagögn | Numerical Data'!$134:$134))</f>
        <v>2686.6235436287398</v>
      </c>
      <c r="Y8" s="283">
        <f>X8/$E$13</f>
        <v>0.21906438640767317</v>
      </c>
      <c r="Z8" s="409" cm="1">
        <f t="array" ref="Z8">INDEX('Talnagögn | Numerical Data'!$1:$1048576, _xlfn.XMATCH($A8,'Talnagögn | Numerical Data'!$B:$B), _xlfn.XMATCH($B$2,'Talnagögn | Numerical Data'!$134:$134))-INDEX('Talnagögn | Numerical Data'!$1:$1048576, _xlfn.XMATCH($A8,'Talnagögn | Numerical Data'!$B:$B), _xlfn.XMATCH($B$3,'Talnagögn | Numerical Data'!$134:$134))</f>
        <v>-77.200679261187361</v>
      </c>
      <c r="AA8" s="604" cm="1">
        <f t="array" ref="AA8">INDEX('Talnagögn | Numerical Data'!$1:$1048576, _xlfn.XMATCH($A8,'Talnagögn | Numerical Data'!$B:$B), _xlfn.XMATCH($B$2,'Talnagögn | Numerical Data'!$134:$134))/INDEX('Talnagögn | Numerical Data'!$1:$1048576, _xlfn.XMATCH($A8,'Talnagögn | Numerical Data'!$B:$B), _xlfn.XMATCH($B$3,'Talnagögn | Numerical Data'!$134:$134))-1</f>
        <v>-2.7932557585179651E-2</v>
      </c>
      <c r="AB8" s="409" cm="1">
        <f t="array" ref="AB8">INDEX('Talnagögn | Numerical Data'!$1:$1048576, _xlfn.XMATCH($A8,'Talnagögn | Numerical Data'!$B:$B), _xlfn.XMATCH($B$2,'Talnagögn | Numerical Data'!$134:$134))-INDEX('Talnagögn | Numerical Data'!$1:$1048576, _xlfn.XMATCH($A8,'Talnagögn | Numerical Data'!$B:$B), _xlfn.XMATCH($B$5,'Talnagögn | Numerical Data'!$134:$134))</f>
        <v>-452.56272274196181</v>
      </c>
      <c r="AC8" s="690" cm="1">
        <f t="array" ref="AC8">INDEX('Talnagögn | Numerical Data'!$1:$1048576, _xlfn.XMATCH($A8,'Talnagögn | Numerical Data'!$B:$B), _xlfn.XMATCH($B$2,'Talnagögn | Numerical Data'!$134:$134))/INDEX('Talnagögn | Numerical Data'!$1:$1048576, _xlfn.XMATCH($A8,'Talnagögn | Numerical Data'!$B:$B), _xlfn.XMATCH($B$5,'Talnagögn | Numerical Data'!$134:$134))-1</f>
        <v>-0.14416561629048597</v>
      </c>
    </row>
    <row r="9" spans="1:44" s="16" customFormat="1" ht="27" customHeight="1" x14ac:dyDescent="0.25">
      <c r="A9" s="268" t="s">
        <v>122</v>
      </c>
      <c r="B9" s="271" t="s">
        <v>62</v>
      </c>
      <c r="C9" s="271"/>
      <c r="D9" s="280" t="s">
        <v>231</v>
      </c>
      <c r="E9" s="636" t="s">
        <v>344</v>
      </c>
      <c r="F9" s="425" t="s">
        <v>344</v>
      </c>
      <c r="G9" s="424" t="s">
        <v>344</v>
      </c>
      <c r="H9" s="425" t="s">
        <v>344</v>
      </c>
      <c r="I9" s="284" cm="1">
        <f t="array" ref="I9">INDEX('Talnagögn | Numerical Data'!$1:$1048576, _xlfn.XMATCH($A8,'Talnagögn | Numerical Data'!$B:$B), _xlfn.XMATCH($B$2,'Talnagögn | Numerical Data'!$134:$134))-INDEX('Talnagögn | Numerical Data'!$1:$1048576, _xlfn.XMATCH($A9,'Talnagögn | Numerical Data'!$B:$B), _xlfn.XMATCH($B$5,'Talnagögn | Numerical Data'!$134:$134))</f>
        <v>-422.70545637126042</v>
      </c>
      <c r="J9" s="689" cm="1">
        <f t="array" ref="J9">INDEX('Talnagögn | Numerical Data'!$1:$1048576, _xlfn.XMATCH($A8,'Talnagögn | Numerical Data'!$B:$B), _xlfn.XMATCH($B$2,'Talnagögn | Numerical Data'!$134:$134))/INDEX('Talnagögn | Numerical Data'!$1:$1048576, _xlfn.XMATCH($A9,'Talnagögn | Numerical Data'!$B:$B), _xlfn.XMATCH($B$5,'Talnagögn | Numerical Data'!$134:$134))-1</f>
        <v>-0.13594748460882089</v>
      </c>
      <c r="N9" s="57"/>
      <c r="O9" s="57"/>
      <c r="P9" s="62"/>
      <c r="Q9" s="29"/>
      <c r="R9" s="29"/>
      <c r="S9" s="29"/>
      <c r="T9" s="29"/>
      <c r="U9" s="396"/>
      <c r="V9" s="58"/>
      <c r="W9" s="280" t="s">
        <v>241</v>
      </c>
      <c r="X9" s="636" t="s">
        <v>344</v>
      </c>
      <c r="Y9" s="425" t="s">
        <v>344</v>
      </c>
      <c r="Z9" s="424" t="s">
        <v>344</v>
      </c>
      <c r="AA9" s="425" t="s">
        <v>344</v>
      </c>
      <c r="AB9" s="284" cm="1">
        <f t="array" ref="AB9">INDEX('Talnagögn | Numerical Data'!$1:$1048576, _xlfn.XMATCH($A8,'Talnagögn | Numerical Data'!$B:$B), _xlfn.XMATCH($B$2,'Talnagögn | Numerical Data'!$134:$134))-INDEX('Talnagögn | Numerical Data'!$1:$1048576, _xlfn.XMATCH($A9,'Talnagögn | Numerical Data'!$B:$B), _xlfn.XMATCH($B$5,'Talnagögn | Numerical Data'!$134:$134))</f>
        <v>-422.70545637126042</v>
      </c>
      <c r="AC9" s="689" cm="1">
        <f t="array" ref="AC9">INDEX('Talnagögn | Numerical Data'!$1:$1048576, _xlfn.XMATCH($A8,'Talnagögn | Numerical Data'!$B:$B), _xlfn.XMATCH($B$2,'Talnagögn | Numerical Data'!$134:$134))/INDEX('Talnagögn | Numerical Data'!$1:$1048576, _xlfn.XMATCH($A9,'Talnagögn | Numerical Data'!$B:$B), _xlfn.XMATCH($B$5,'Talnagögn | Numerical Data'!$134:$134))-1</f>
        <v>-0.13594748460882089</v>
      </c>
    </row>
    <row r="10" spans="1:44" s="16" customFormat="1" ht="27" customHeight="1" x14ac:dyDescent="0.25">
      <c r="A10" s="268" t="s">
        <v>59</v>
      </c>
      <c r="B10" s="271" t="s">
        <v>62</v>
      </c>
      <c r="C10" s="271"/>
      <c r="D10" s="286" t="s">
        <v>186</v>
      </c>
      <c r="E10" s="291" cm="1">
        <f t="array" ref="E10">INDEX('Talnagögn | Numerical Data'!$1:$1048576, _xlfn.XMATCH($A10,'Talnagögn | Numerical Data'!$B:$B), _xlfn.XMATCH($B$2,'Talnagögn | Numerical Data'!$134:$134))</f>
        <v>7742.5872946031541</v>
      </c>
      <c r="F10" s="292">
        <f>E10/$E$13</f>
        <v>0.63132221815088474</v>
      </c>
      <c r="G10" s="293" cm="1">
        <f t="array" ref="G10">INDEX('Talnagögn | Numerical Data'!$1:$1048576, _xlfn.XMATCH($A10,'Talnagögn | Numerical Data'!$B:$B), _xlfn.XMATCH($B$2,'Talnagögn | Numerical Data'!$134:$134))-INDEX('Talnagögn | Numerical Data'!$1:$1048576, _xlfn.XMATCH($A10,'Talnagögn | Numerical Data'!$B:$B), _xlfn.XMATCH($B$3,'Talnagögn | Numerical Data'!$134:$134))</f>
        <v>-14.438816641860285</v>
      </c>
      <c r="H10" s="412" cm="1">
        <f t="array" ref="H10">INDEX('Talnagögn | Numerical Data'!$1:$1048576, _xlfn.XMATCH($A10,'Talnagögn | Numerical Data'!$B:$B), _xlfn.XMATCH($B$2,'Talnagögn | Numerical Data'!$134:$134))/INDEX('Talnagögn | Numerical Data'!$1:$1048576, _xlfn.XMATCH($A10,'Talnagögn | Numerical Data'!$B:$B), _xlfn.XMATCH($B$3,'Talnagögn | Numerical Data'!$134:$134))-1</f>
        <v>-1.8613855922089417E-3</v>
      </c>
      <c r="I10" s="611" cm="1">
        <f t="array" ref="I10">INDEX('Talnagögn | Numerical Data'!$1:$1048576, _xlfn.XMATCH($A10,'Talnagögn | Numerical Data'!$B:$B), _xlfn.XMATCH($B$2,'Talnagögn | Numerical Data'!$134:$134))-INDEX('Talnagögn | Numerical Data'!$1:$1048576, _xlfn.XMATCH($A10,'Talnagögn | Numerical Data'!$B:$B), _xlfn.XMATCH($B$5,'Talnagögn | Numerical Data'!$134:$134))</f>
        <v>-3.3889494222021312</v>
      </c>
      <c r="J10" s="612" cm="1">
        <f t="array" ref="J10">INDEX('Talnagögn | Numerical Data'!$1:$1048576, _xlfn.XMATCH($A10,'Talnagögn | Numerical Data'!$B:$B), _xlfn.XMATCH($B$2,'Talnagögn | Numerical Data'!$134:$134))/INDEX('Talnagögn | Numerical Data'!$1:$1048576, _xlfn.XMATCH($A10,'Talnagögn | Numerical Data'!$B:$B), _xlfn.XMATCH($B$5,'Talnagögn | Numerical Data'!$134:$134))-1</f>
        <v>-4.3751094961286263E-4</v>
      </c>
      <c r="N10" s="57"/>
      <c r="O10" s="57"/>
      <c r="P10" s="62"/>
      <c r="Q10" s="29"/>
      <c r="R10" s="29"/>
      <c r="S10" s="29"/>
      <c r="T10" s="29"/>
      <c r="U10" s="396"/>
      <c r="V10" s="58"/>
      <c r="W10" s="440" t="s">
        <v>242</v>
      </c>
      <c r="X10" s="291" cm="1">
        <f t="array" ref="X10">INDEX('Talnagögn | Numerical Data'!$1:$1048576, _xlfn.XMATCH($A10,'Talnagögn | Numerical Data'!$B:$B), _xlfn.XMATCH($B$2,'Talnagögn | Numerical Data'!$134:$134))</f>
        <v>7742.5872946031541</v>
      </c>
      <c r="Y10" s="292">
        <f>X10/$E$13</f>
        <v>0.63132221815088474</v>
      </c>
      <c r="Z10" s="293" cm="1">
        <f t="array" ref="Z10">INDEX('Talnagögn | Numerical Data'!$1:$1048576, _xlfn.XMATCH($A10,'Talnagögn | Numerical Data'!$B:$B), _xlfn.XMATCH($B$2,'Talnagögn | Numerical Data'!$134:$134))-INDEX('Talnagögn | Numerical Data'!$1:$1048576, _xlfn.XMATCH($A10,'Talnagögn | Numerical Data'!$B:$B), _xlfn.XMATCH($B$3,'Talnagögn | Numerical Data'!$134:$134))</f>
        <v>-14.438816641860285</v>
      </c>
      <c r="AA10" s="412" cm="1">
        <f t="array" ref="AA10">INDEX('Talnagögn | Numerical Data'!$1:$1048576, _xlfn.XMATCH($A10,'Talnagögn | Numerical Data'!$B:$B), _xlfn.XMATCH($B$2,'Talnagögn | Numerical Data'!$134:$134))/INDEX('Talnagögn | Numerical Data'!$1:$1048576, _xlfn.XMATCH($A10,'Talnagögn | Numerical Data'!$B:$B), _xlfn.XMATCH($B$3,'Talnagögn | Numerical Data'!$134:$134))-1</f>
        <v>-1.8613855922089417E-3</v>
      </c>
      <c r="AB10" s="611" cm="1">
        <f t="array" ref="AB10">INDEX('Talnagögn | Numerical Data'!$1:$1048576, _xlfn.XMATCH($A10,'Talnagögn | Numerical Data'!$B:$B), _xlfn.XMATCH($B$2,'Talnagögn | Numerical Data'!$134:$134))-INDEX('Talnagögn | Numerical Data'!$1:$1048576, _xlfn.XMATCH($A10,'Talnagögn | Numerical Data'!$B:$B), _xlfn.XMATCH($B$5,'Talnagögn | Numerical Data'!$134:$134))</f>
        <v>-3.3889494222021312</v>
      </c>
      <c r="AC10" s="612" cm="1">
        <f t="array" ref="AC10">INDEX('Talnagögn | Numerical Data'!$1:$1048576, _xlfn.XMATCH($A10,'Talnagögn | Numerical Data'!$B:$B), _xlfn.XMATCH($B$2,'Talnagögn | Numerical Data'!$134:$134))/INDEX('Talnagögn | Numerical Data'!$1:$1048576, _xlfn.XMATCH($A10,'Talnagögn | Numerical Data'!$B:$B), _xlfn.XMATCH($B$5,'Talnagögn | Numerical Data'!$134:$134))-1</f>
        <v>-4.3751094961286263E-4</v>
      </c>
    </row>
    <row r="11" spans="1:44" s="16" customFormat="1" ht="27" customHeight="1" x14ac:dyDescent="0.25">
      <c r="A11" s="268" t="s">
        <v>107</v>
      </c>
      <c r="B11" s="271" t="s">
        <v>62</v>
      </c>
      <c r="C11" s="271"/>
      <c r="D11" s="285" t="s">
        <v>233</v>
      </c>
      <c r="E11" s="287" cm="1">
        <f t="array" ref="E11">INDEX('Talnagögn | Numerical Data'!$1:$1048576, _xlfn.XMATCH($A11,'Talnagögn | Numerical Data'!$B:$B), _xlfn.XMATCH($B$2,'Talnagögn | Numerical Data'!$134:$134))</f>
        <v>1812.53</v>
      </c>
      <c r="F11" s="614">
        <f>E11/$E$13</f>
        <v>0.14779174151031302</v>
      </c>
      <c r="G11" s="288" cm="1">
        <f t="array" ref="G11">INDEX('Talnagögn | Numerical Data'!$1:$1048576, _xlfn.XMATCH($A11,'Talnagögn | Numerical Data'!$B:$B), _xlfn.XMATCH($B$2,'Talnagögn | Numerical Data'!$134:$134))-INDEX('Talnagögn | Numerical Data'!$1:$1048576, _xlfn.XMATCH($A11,'Talnagögn | Numerical Data'!$B:$B), _xlfn.XMATCH($B$3,'Talnagögn | Numerical Data'!$134:$134))</f>
        <v>-62.546000000000049</v>
      </c>
      <c r="H11" s="289" cm="1">
        <f t="array" ref="H11">INDEX('Talnagögn | Numerical Data'!$1:$1048576, _xlfn.XMATCH($A11,'Talnagögn | Numerical Data'!$B:$B), _xlfn.XMATCH($B$2,'Talnagögn | Numerical Data'!$134:$134))/INDEX('Talnagögn | Numerical Data'!$1:$1048576, _xlfn.XMATCH($A11,'Talnagögn | Numerical Data'!$B:$B), _xlfn.XMATCH($B$3,'Talnagögn | Numerical Data'!$134:$134))-1</f>
        <v>-3.3356514615940913E-2</v>
      </c>
      <c r="I11" s="287" cm="1">
        <f t="array" ref="I11">INDEX('Talnagögn | Numerical Data'!$1:$1048576, _xlfn.XMATCH($A11,'Talnagögn | Numerical Data'!$B:$B), _xlfn.XMATCH($B$2,'Talnagögn | Numerical Data'!$134:$134))-INDEX('Talnagögn | Numerical Data'!$1:$1048576, _xlfn.XMATCH($A11,'Talnagögn | Numerical Data'!$B:$B), _xlfn.XMATCH($B$5,'Talnagögn | Numerical Data'!$134:$134))</f>
        <v>959.64706890721277</v>
      </c>
      <c r="J11" s="290" cm="1">
        <f t="array" ref="J11">INDEX('Talnagögn | Numerical Data'!$1:$1048576, _xlfn.XMATCH($A11,'Talnagögn | Numerical Data'!$B:$B), _xlfn.XMATCH($B$2,'Talnagögn | Numerical Data'!$134:$134))/INDEX('Talnagögn | Numerical Data'!$1:$1048576, _xlfn.XMATCH($A11,'Talnagögn | Numerical Data'!$B:$B), _xlfn.XMATCH($B$5,'Talnagögn | Numerical Data'!$134:$134))-1</f>
        <v>1.1251802960549697</v>
      </c>
      <c r="N11" s="704"/>
      <c r="O11" s="704"/>
      <c r="P11" s="62"/>
      <c r="Q11" s="29"/>
      <c r="R11" s="29"/>
      <c r="S11" s="29"/>
      <c r="T11" s="29"/>
      <c r="U11" s="396"/>
      <c r="V11" s="58"/>
      <c r="W11" s="285" t="s">
        <v>243</v>
      </c>
      <c r="X11" s="287" cm="1">
        <f t="array" ref="X11">INDEX('Talnagögn | Numerical Data'!$1:$1048576, _xlfn.XMATCH($A11,'Talnagögn | Numerical Data'!$B:$B), _xlfn.XMATCH($B$2,'Talnagögn | Numerical Data'!$134:$134))</f>
        <v>1812.53</v>
      </c>
      <c r="Y11" s="614">
        <f>X11/$E$13</f>
        <v>0.14779174151031302</v>
      </c>
      <c r="Z11" s="288" cm="1">
        <f t="array" ref="Z11">INDEX('Talnagögn | Numerical Data'!$1:$1048576, _xlfn.XMATCH($A11,'Talnagögn | Numerical Data'!$B:$B), _xlfn.XMATCH($B$2,'Talnagögn | Numerical Data'!$134:$134))-INDEX('Talnagögn | Numerical Data'!$1:$1048576, _xlfn.XMATCH($A11,'Talnagögn | Numerical Data'!$B:$B), _xlfn.XMATCH($B$3,'Talnagögn | Numerical Data'!$134:$134))</f>
        <v>-62.546000000000049</v>
      </c>
      <c r="AA11" s="289" cm="1">
        <f t="array" ref="AA11">INDEX('Talnagögn | Numerical Data'!$1:$1048576, _xlfn.XMATCH($A11,'Talnagögn | Numerical Data'!$B:$B), _xlfn.XMATCH($B$2,'Talnagögn | Numerical Data'!$134:$134))/INDEX('Talnagögn | Numerical Data'!$1:$1048576, _xlfn.XMATCH($A11,'Talnagögn | Numerical Data'!$B:$B), _xlfn.XMATCH($B$3,'Talnagögn | Numerical Data'!$134:$134))-1</f>
        <v>-3.3356514615940913E-2</v>
      </c>
      <c r="AB11" s="287" cm="1">
        <f t="array" ref="AB11">INDEX('Talnagögn | Numerical Data'!$1:$1048576, _xlfn.XMATCH($A11,'Talnagögn | Numerical Data'!$B:$B), _xlfn.XMATCH($B$2,'Talnagögn | Numerical Data'!$134:$134))-INDEX('Talnagögn | Numerical Data'!$1:$1048576, _xlfn.XMATCH($A11,'Talnagögn | Numerical Data'!$B:$B), _xlfn.XMATCH($B$5,'Talnagögn | Numerical Data'!$134:$134))</f>
        <v>959.64706890721277</v>
      </c>
      <c r="AC11" s="290" cm="1">
        <f t="array" ref="AC11">INDEX('Talnagögn | Numerical Data'!$1:$1048576, _xlfn.XMATCH($A11,'Talnagögn | Numerical Data'!$B:$B), _xlfn.XMATCH($B$2,'Talnagögn | Numerical Data'!$134:$134))/INDEX('Talnagögn | Numerical Data'!$1:$1048576, _xlfn.XMATCH($A11,'Talnagögn | Numerical Data'!$B:$B), _xlfn.XMATCH($B$5,'Talnagögn | Numerical Data'!$134:$134))-1</f>
        <v>1.1251802960549697</v>
      </c>
    </row>
    <row r="12" spans="1:44" s="16" customFormat="1" ht="28.5" customHeight="1" x14ac:dyDescent="0.25">
      <c r="A12" s="268" t="s">
        <v>108</v>
      </c>
      <c r="B12" s="271" t="s">
        <v>62</v>
      </c>
      <c r="C12" s="271"/>
      <c r="D12" s="427" t="s">
        <v>235</v>
      </c>
      <c r="E12" s="71" cm="1">
        <f t="array" ref="E12">INDEX('Talnagögn | Numerical Data'!$1:$1048576, _xlfn.XMATCH($A12,'Talnagögn | Numerical Data'!$B:$B), _xlfn.XMATCH($B$2,'Talnagögn | Numerical Data'!$134:$134))</f>
        <v>22.340912733333333</v>
      </c>
      <c r="F12" s="613">
        <f>E12/$E$13</f>
        <v>1.8216539311290078E-3</v>
      </c>
      <c r="G12" s="194" cm="1">
        <f t="array" ref="G12">INDEX('Talnagögn | Numerical Data'!$1:$1048576, _xlfn.XMATCH($A12,'Talnagögn | Numerical Data'!$B:$B), _xlfn.XMATCH($B$2,'Talnagögn | Numerical Data'!$134:$134))-INDEX('Talnagögn | Numerical Data'!$1:$1048576, _xlfn.XMATCH($A12,'Talnagögn | Numerical Data'!$B:$B), _xlfn.XMATCH($B$3,'Talnagögn | Numerical Data'!$134:$134))</f>
        <v>-1.7444127800000011</v>
      </c>
      <c r="H12" s="121" cm="1">
        <f t="array" ref="H12">INDEX('Talnagögn | Numerical Data'!$1:$1048576, _xlfn.XMATCH($A12,'Talnagögn | Numerical Data'!$B:$B), _xlfn.XMATCH($B$2,'Talnagögn | Numerical Data'!$134:$134))/INDEX('Talnagögn | Numerical Data'!$1:$1048576, _xlfn.XMATCH($A12,'Talnagögn | Numerical Data'!$B:$B), _xlfn.XMATCH($B$3,'Talnagögn | Numerical Data'!$134:$134))-1</f>
        <v>-7.242637343781444E-2</v>
      </c>
      <c r="I12" s="119" cm="1">
        <f t="array" ref="I12">INDEX('Talnagögn | Numerical Data'!$1:$1048576, _xlfn.XMATCH($A12,'Talnagögn | Numerical Data'!$B:$B), _xlfn.XMATCH($B$2,'Talnagögn | Numerical Data'!$134:$134))-INDEX('Talnagögn | Numerical Data'!$1:$1048576, _xlfn.XMATCH($A12,'Talnagögn | Numerical Data'!$B:$B), _xlfn.XMATCH($B$5,'Talnagögn | Numerical Data'!$134:$134))</f>
        <v>-3.66622542</v>
      </c>
      <c r="J12" s="76" cm="1">
        <f t="array" ref="J12">INDEX('Talnagögn | Numerical Data'!$1:$1048576, _xlfn.XMATCH($A12,'Talnagögn | Numerical Data'!$B:$B), _xlfn.XMATCH($B$2,'Talnagögn | Numerical Data'!$134:$134))/INDEX('Talnagögn | Numerical Data'!$1:$1048576, _xlfn.XMATCH($A12,'Talnagögn | Numerical Data'!$B:$B), _xlfn.XMATCH($B$5,'Talnagögn | Numerical Data'!$134:$134))-1</f>
        <v>-0.14096996749064061</v>
      </c>
      <c r="N12" s="704"/>
      <c r="O12" s="704"/>
      <c r="P12" s="59"/>
      <c r="Q12" s="29"/>
      <c r="R12" s="29"/>
      <c r="S12" s="29"/>
      <c r="T12" s="29"/>
      <c r="U12" s="396"/>
      <c r="V12" s="58"/>
      <c r="W12" s="427" t="s">
        <v>244</v>
      </c>
      <c r="X12" s="71" cm="1">
        <f t="array" ref="X12">INDEX('Talnagögn | Numerical Data'!$1:$1048576, _xlfn.XMATCH($A12,'Talnagögn | Numerical Data'!$B:$B), _xlfn.XMATCH($B$2,'Talnagögn | Numerical Data'!$134:$134))</f>
        <v>22.340912733333333</v>
      </c>
      <c r="Y12" s="613">
        <f>X12/$E$13</f>
        <v>1.8216539311290078E-3</v>
      </c>
      <c r="Z12" s="194" cm="1">
        <f t="array" ref="Z12">INDEX('Talnagögn | Numerical Data'!$1:$1048576, _xlfn.XMATCH($A12,'Talnagögn | Numerical Data'!$B:$B), _xlfn.XMATCH($B$2,'Talnagögn | Numerical Data'!$134:$134))-INDEX('Talnagögn | Numerical Data'!$1:$1048576, _xlfn.XMATCH($A12,'Talnagögn | Numerical Data'!$B:$B), _xlfn.XMATCH($B$3,'Talnagögn | Numerical Data'!$134:$134))</f>
        <v>-1.7444127800000011</v>
      </c>
      <c r="AA12" s="121" cm="1">
        <f t="array" ref="AA12">INDEX('Talnagögn | Numerical Data'!$1:$1048576, _xlfn.XMATCH($A12,'Talnagögn | Numerical Data'!$B:$B), _xlfn.XMATCH($B$2,'Talnagögn | Numerical Data'!$134:$134))/INDEX('Talnagögn | Numerical Data'!$1:$1048576, _xlfn.XMATCH($A12,'Talnagögn | Numerical Data'!$B:$B), _xlfn.XMATCH($B$3,'Talnagögn | Numerical Data'!$134:$134))-1</f>
        <v>-7.242637343781444E-2</v>
      </c>
      <c r="AB12" s="119" cm="1">
        <f t="array" ref="AB12">INDEX('Talnagögn | Numerical Data'!$1:$1048576, _xlfn.XMATCH($A12,'Talnagögn | Numerical Data'!$B:$B), _xlfn.XMATCH($B$2,'Talnagögn | Numerical Data'!$134:$134))-INDEX('Talnagögn | Numerical Data'!$1:$1048576, _xlfn.XMATCH($A12,'Talnagögn | Numerical Data'!$B:$B), _xlfn.XMATCH($B$5,'Talnagögn | Numerical Data'!$134:$134))</f>
        <v>-3.66622542</v>
      </c>
      <c r="AC12" s="76" cm="1">
        <f t="array" ref="AC12">INDEX('Talnagögn | Numerical Data'!$1:$1048576, _xlfn.XMATCH($A12,'Talnagögn | Numerical Data'!$B:$B), _xlfn.XMATCH($B$2,'Talnagögn | Numerical Data'!$134:$134))/INDEX('Talnagögn | Numerical Data'!$1:$1048576, _xlfn.XMATCH($A12,'Talnagögn | Numerical Data'!$B:$B), _xlfn.XMATCH($B$5,'Talnagögn | Numerical Data'!$134:$134))-1</f>
        <v>-0.14096996749064061</v>
      </c>
    </row>
    <row r="13" spans="1:44" s="16" customFormat="1" ht="28.5" customHeight="1" x14ac:dyDescent="0.25">
      <c r="A13" s="268" t="s">
        <v>63</v>
      </c>
      <c r="B13" s="271" t="s">
        <v>62</v>
      </c>
      <c r="C13" s="271"/>
      <c r="D13" s="63" t="s">
        <v>13</v>
      </c>
      <c r="E13" s="191">
        <f>SUM(E8:E12)</f>
        <v>12264.081750965228</v>
      </c>
      <c r="F13" s="192">
        <f>SUM(F7:F12)</f>
        <v>1</v>
      </c>
      <c r="G13" s="195" cm="1">
        <f t="array" ref="G13">INDEX('Talnagögn | Numerical Data'!$1:$1048576, _xlfn.XMATCH($A13,'Talnagögn | Numerical Data'!$B:$B), _xlfn.XMATCH($B$2,'Talnagögn | Numerical Data'!$134:$134))-INDEX('Talnagögn | Numerical Data'!$1:$1048576, _xlfn.XMATCH($A13,'Talnagögn | Numerical Data'!$B:$B), _xlfn.XMATCH($B$3,'Talnagögn | Numerical Data'!$134:$134))</f>
        <v>-155.92990868304878</v>
      </c>
      <c r="H13" s="609" cm="1">
        <f t="array" ref="H13">INDEX('Talnagögn | Numerical Data'!$1:$1048576, _xlfn.XMATCH($A13,'Talnagögn | Numerical Data'!$B:$B), _xlfn.XMATCH($B$2,'Talnagögn | Numerical Data'!$134:$134))/INDEX('Talnagögn | Numerical Data'!$1:$1048576, _xlfn.XMATCH($A13,'Talnagögn | Numerical Data'!$B:$B), _xlfn.XMATCH($B$3,'Talnagögn | Numerical Data'!$134:$134))-1</f>
        <v>-1.2554731264033614E-2</v>
      </c>
      <c r="I13" s="195" cm="1">
        <f t="array" ref="I13">INDEX('Talnagögn | Numerical Data'!$1:$1048576, _xlfn.XMATCH($A13,'Talnagögn | Numerical Data'!$B:$B), _xlfn.XMATCH($B$2,'Talnagögn | Numerical Data'!$134:$134))-INDEX('Talnagögn | Numerical Data'!$1:$1048576, _xlfn.XMATCH($A13,'Talnagögn | Numerical Data'!$B:$B), _xlfn.XMATCH($B$5,'Talnagögn | Numerical Data'!$134:$134))</f>
        <v>500.02917132304719</v>
      </c>
      <c r="J13" s="197" cm="1">
        <f t="array" ref="J13">INDEX('Talnagögn | Numerical Data'!$1:$1048576, _xlfn.XMATCH($A13,'Talnagögn | Numerical Data'!$B:$B), _xlfn.XMATCH($B$2,'Talnagögn | Numerical Data'!$134:$134))/INDEX('Talnagögn | Numerical Data'!$1:$1048576, _xlfn.XMATCH($A13,'Talnagögn | Numerical Data'!$B:$B), _xlfn.XMATCH($B$5,'Talnagögn | Numerical Data'!$134:$134))-1</f>
        <v>4.2504839887264056E-2</v>
      </c>
      <c r="N13" s="57"/>
      <c r="O13" s="57"/>
      <c r="P13" s="62"/>
      <c r="Q13" s="29"/>
      <c r="R13" s="29"/>
      <c r="S13" s="29"/>
      <c r="T13" s="29"/>
      <c r="U13" s="396"/>
      <c r="V13" s="58"/>
      <c r="W13" s="63" t="s">
        <v>245</v>
      </c>
      <c r="X13" s="191">
        <f>SUM(X8:X12)</f>
        <v>12264.081750965228</v>
      </c>
      <c r="Y13" s="192">
        <f>SUM(Y7:Y12)</f>
        <v>1</v>
      </c>
      <c r="Z13" s="195" cm="1">
        <f t="array" ref="Z13">INDEX('Talnagögn | Numerical Data'!$1:$1048576, _xlfn.XMATCH($A13,'Talnagögn | Numerical Data'!$B:$B), _xlfn.XMATCH($B$2,'Talnagögn | Numerical Data'!$134:$134))-INDEX('Talnagögn | Numerical Data'!$1:$1048576, _xlfn.XMATCH($A13,'Talnagögn | Numerical Data'!$B:$B), _xlfn.XMATCH($B$3,'Talnagögn | Numerical Data'!$134:$134))</f>
        <v>-155.92990868304878</v>
      </c>
      <c r="AA13" s="609" cm="1">
        <f t="array" ref="AA13">INDEX('Talnagögn | Numerical Data'!$1:$1048576, _xlfn.XMATCH($A13,'Talnagögn | Numerical Data'!$B:$B), _xlfn.XMATCH($B$2,'Talnagögn | Numerical Data'!$134:$134))/INDEX('Talnagögn | Numerical Data'!$1:$1048576, _xlfn.XMATCH($A13,'Talnagögn | Numerical Data'!$B:$B), _xlfn.XMATCH($B$3,'Talnagögn | Numerical Data'!$134:$134))-1</f>
        <v>-1.2554731264033614E-2</v>
      </c>
      <c r="AB13" s="195" cm="1">
        <f t="array" ref="AB13">INDEX('Talnagögn | Numerical Data'!$1:$1048576, _xlfn.XMATCH($A13,'Talnagögn | Numerical Data'!$B:$B), _xlfn.XMATCH($B$2,'Talnagögn | Numerical Data'!$134:$134))-INDEX('Talnagögn | Numerical Data'!$1:$1048576, _xlfn.XMATCH($A13,'Talnagögn | Numerical Data'!$B:$B), _xlfn.XMATCH($B$5,'Talnagögn | Numerical Data'!$134:$134))</f>
        <v>500.02917132304719</v>
      </c>
      <c r="AC13" s="197" cm="1">
        <f t="array" ref="AC13">INDEX('Talnagögn | Numerical Data'!$1:$1048576, _xlfn.XMATCH($A13,'Talnagögn | Numerical Data'!$B:$B), _xlfn.XMATCH($B$2,'Talnagögn | Numerical Data'!$134:$134))/INDEX('Talnagögn | Numerical Data'!$1:$1048576, _xlfn.XMATCH($A13,'Talnagögn | Numerical Data'!$B:$B), _xlfn.XMATCH($B$5,'Talnagögn | Numerical Data'!$134:$134))-1</f>
        <v>4.2504839887264056E-2</v>
      </c>
    </row>
    <row r="14" spans="1:44" s="16" customFormat="1" x14ac:dyDescent="0.25">
      <c r="B14" s="271" t="s">
        <v>62</v>
      </c>
      <c r="C14" s="271"/>
      <c r="D14" s="41" t="s">
        <v>232</v>
      </c>
      <c r="E14" s="122"/>
      <c r="F14" s="87"/>
      <c r="G14" s="67"/>
      <c r="H14" s="81"/>
      <c r="I14" s="67"/>
      <c r="J14" s="81"/>
      <c r="N14" s="57"/>
      <c r="O14" s="57"/>
      <c r="P14" s="62"/>
      <c r="Q14" s="29"/>
      <c r="R14" s="29"/>
      <c r="S14" s="29"/>
      <c r="T14" s="29"/>
      <c r="U14" s="396"/>
      <c r="V14" s="58"/>
      <c r="W14" s="41" t="s">
        <v>246</v>
      </c>
      <c r="X14" s="12"/>
      <c r="Y14" s="12"/>
      <c r="Z14" s="12"/>
      <c r="AA14" s="12"/>
      <c r="AB14" s="12"/>
      <c r="AC14" s="12"/>
    </row>
    <row r="15" spans="1:44" s="16" customFormat="1" x14ac:dyDescent="0.25">
      <c r="B15" s="271" t="s">
        <v>62</v>
      </c>
      <c r="C15" s="271"/>
      <c r="D15" s="95" t="s">
        <v>236</v>
      </c>
      <c r="E15" s="67"/>
      <c r="F15" s="68"/>
      <c r="H15" s="57"/>
      <c r="I15" s="57"/>
      <c r="J15" s="62"/>
      <c r="K15" s="29"/>
      <c r="L15" s="29"/>
      <c r="M15" s="29"/>
      <c r="N15" s="29"/>
      <c r="O15" s="29"/>
      <c r="P15" s="62"/>
      <c r="Q15" s="29"/>
      <c r="R15" s="29"/>
      <c r="S15" s="29"/>
      <c r="T15" s="29"/>
      <c r="U15" s="396"/>
      <c r="V15" s="58"/>
      <c r="W15" s="95" t="s">
        <v>247</v>
      </c>
      <c r="X15" s="122"/>
      <c r="Y15" s="87"/>
      <c r="Z15" s="67"/>
      <c r="AA15" s="81"/>
      <c r="AB15" s="67"/>
      <c r="AC15" s="81"/>
    </row>
    <row r="16" spans="1:44" s="16" customFormat="1" x14ac:dyDescent="0.25">
      <c r="A16" s="267"/>
      <c r="B16" s="271" t="s">
        <v>62</v>
      </c>
      <c r="C16" s="271"/>
      <c r="D16" s="301" t="s">
        <v>234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3"/>
      <c r="R16" s="14"/>
      <c r="S16" s="14"/>
      <c r="T16" s="14"/>
      <c r="U16" s="397"/>
      <c r="V16" s="58"/>
      <c r="W16" s="41" t="s">
        <v>248</v>
      </c>
      <c r="X16" s="67"/>
      <c r="Y16" s="68"/>
      <c r="AA16" s="57"/>
      <c r="AB16" s="57"/>
      <c r="AC16" s="62"/>
    </row>
    <row r="17" spans="1:27" s="16" customFormat="1" x14ac:dyDescent="0.25">
      <c r="A17" s="267"/>
      <c r="B17" s="271"/>
      <c r="C17" s="27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394"/>
      <c r="V17" s="58"/>
    </row>
    <row r="18" spans="1:27" x14ac:dyDescent="0.25">
      <c r="B18" s="271"/>
      <c r="C18" s="271"/>
      <c r="D18" s="10"/>
      <c r="U18" s="394"/>
      <c r="V18" s="14"/>
      <c r="W18" s="14"/>
      <c r="X18" s="14"/>
      <c r="Y18" s="14"/>
      <c r="Z18" s="14"/>
      <c r="AA18" s="15"/>
    </row>
    <row r="19" spans="1:27" x14ac:dyDescent="0.25">
      <c r="D19" s="10"/>
      <c r="U19" s="394"/>
    </row>
    <row r="20" spans="1:27" x14ac:dyDescent="0.25">
      <c r="D20" s="10"/>
      <c r="U20" s="394"/>
    </row>
    <row r="21" spans="1:27" x14ac:dyDescent="0.25">
      <c r="D21" s="10"/>
      <c r="U21" s="394"/>
    </row>
    <row r="22" spans="1:27" x14ac:dyDescent="0.25">
      <c r="D22" s="10"/>
      <c r="U22" s="394"/>
    </row>
    <row r="23" spans="1:27" x14ac:dyDescent="0.25">
      <c r="D23" s="10"/>
      <c r="U23" s="394"/>
    </row>
    <row r="24" spans="1:27" x14ac:dyDescent="0.25">
      <c r="D24" s="10"/>
      <c r="U24" s="394"/>
    </row>
    <row r="25" spans="1:27" x14ac:dyDescent="0.25">
      <c r="D25" s="10"/>
      <c r="U25" s="394"/>
    </row>
    <row r="26" spans="1:27" x14ac:dyDescent="0.25">
      <c r="D26" s="10"/>
      <c r="U26" s="394"/>
    </row>
    <row r="27" spans="1:27" x14ac:dyDescent="0.25">
      <c r="D27" s="10"/>
      <c r="U27" s="394"/>
    </row>
    <row r="28" spans="1:27" x14ac:dyDescent="0.25">
      <c r="D28" s="10"/>
      <c r="U28" s="394"/>
    </row>
    <row r="29" spans="1:27" ht="15" customHeight="1" x14ac:dyDescent="0.25">
      <c r="D29" s="10"/>
      <c r="U29" s="394"/>
    </row>
    <row r="30" spans="1:27" ht="15" customHeight="1" x14ac:dyDescent="0.25">
      <c r="D30" s="10"/>
      <c r="U30" s="394"/>
    </row>
    <row r="31" spans="1:27" ht="15" customHeight="1" x14ac:dyDescent="0.25">
      <c r="D31" s="10"/>
      <c r="U31" s="394"/>
    </row>
    <row r="32" spans="1:27" x14ac:dyDescent="0.25">
      <c r="D32" s="10"/>
      <c r="U32" s="394"/>
    </row>
    <row r="33" spans="4:23" x14ac:dyDescent="0.25">
      <c r="D33" s="10"/>
      <c r="U33" s="394"/>
    </row>
    <row r="34" spans="4:23" x14ac:dyDescent="0.25">
      <c r="D34" s="10"/>
      <c r="U34" s="394"/>
    </row>
    <row r="35" spans="4:23" x14ac:dyDescent="0.25">
      <c r="D35" s="10"/>
      <c r="U35" s="394"/>
    </row>
    <row r="36" spans="4:23" x14ac:dyDescent="0.25">
      <c r="D36" s="10"/>
      <c r="U36" s="394"/>
    </row>
    <row r="37" spans="4:23" x14ac:dyDescent="0.25">
      <c r="D37" s="10"/>
      <c r="U37" s="394"/>
    </row>
    <row r="38" spans="4:23" x14ac:dyDescent="0.25">
      <c r="D38" s="10"/>
      <c r="U38" s="394"/>
    </row>
    <row r="39" spans="4:23" x14ac:dyDescent="0.25">
      <c r="D39" s="10"/>
      <c r="U39" s="394"/>
    </row>
    <row r="40" spans="4:23" x14ac:dyDescent="0.25">
      <c r="D40" s="10"/>
      <c r="U40" s="394"/>
    </row>
    <row r="41" spans="4:23" x14ac:dyDescent="0.25">
      <c r="D41" s="10"/>
      <c r="U41" s="394"/>
    </row>
    <row r="42" spans="4:23" x14ac:dyDescent="0.25">
      <c r="D42" s="10"/>
      <c r="U42" s="394"/>
    </row>
    <row r="43" spans="4:23" x14ac:dyDescent="0.25">
      <c r="D43" s="10"/>
      <c r="U43" s="394"/>
    </row>
    <row r="44" spans="4:23" x14ac:dyDescent="0.25">
      <c r="D44" s="10"/>
      <c r="U44" s="394"/>
    </row>
    <row r="45" spans="4:23" x14ac:dyDescent="0.25">
      <c r="D45" s="10"/>
      <c r="U45" s="394"/>
    </row>
    <row r="46" spans="4:23" s="227" customFormat="1" ht="27" customHeight="1" x14ac:dyDescent="0.25">
      <c r="D46" s="620" t="s">
        <v>35</v>
      </c>
      <c r="U46" s="398"/>
      <c r="W46" s="620" t="s">
        <v>249</v>
      </c>
    </row>
    <row r="47" spans="4:23" x14ac:dyDescent="0.25">
      <c r="U47" s="394"/>
    </row>
    <row r="48" spans="4:23" x14ac:dyDescent="0.25">
      <c r="U48" s="394"/>
    </row>
    <row r="49" spans="21:21" x14ac:dyDescent="0.25">
      <c r="U49" s="394"/>
    </row>
    <row r="50" spans="21:21" x14ac:dyDescent="0.25">
      <c r="U50" s="394"/>
    </row>
    <row r="51" spans="21:21" x14ac:dyDescent="0.25">
      <c r="U51" s="394"/>
    </row>
    <row r="52" spans="21:21" x14ac:dyDescent="0.25">
      <c r="U52" s="394"/>
    </row>
    <row r="53" spans="21:21" x14ac:dyDescent="0.25">
      <c r="U53" s="394"/>
    </row>
    <row r="54" spans="21:21" x14ac:dyDescent="0.25">
      <c r="U54" s="394"/>
    </row>
    <row r="55" spans="21:21" x14ac:dyDescent="0.25">
      <c r="U55" s="394"/>
    </row>
    <row r="56" spans="21:21" x14ac:dyDescent="0.25">
      <c r="U56" s="394"/>
    </row>
    <row r="57" spans="21:21" ht="15" customHeight="1" x14ac:dyDescent="0.25">
      <c r="U57" s="394"/>
    </row>
    <row r="58" spans="21:21" ht="15" customHeight="1" x14ac:dyDescent="0.25">
      <c r="U58" s="394"/>
    </row>
    <row r="59" spans="21:21" ht="15" customHeight="1" x14ac:dyDescent="0.25">
      <c r="U59" s="394"/>
    </row>
    <row r="60" spans="21:21" x14ac:dyDescent="0.25">
      <c r="U60" s="394"/>
    </row>
    <row r="61" spans="21:21" x14ac:dyDescent="0.25">
      <c r="U61" s="394"/>
    </row>
    <row r="62" spans="21:21" x14ac:dyDescent="0.25">
      <c r="U62" s="394"/>
    </row>
    <row r="63" spans="21:21" x14ac:dyDescent="0.25">
      <c r="U63" s="394"/>
    </row>
    <row r="64" spans="21:21" x14ac:dyDescent="0.25">
      <c r="U64" s="394"/>
    </row>
    <row r="65" spans="1:40" x14ac:dyDescent="0.25">
      <c r="U65" s="394"/>
    </row>
    <row r="66" spans="1:40" x14ac:dyDescent="0.25">
      <c r="U66" s="394"/>
    </row>
    <row r="67" spans="1:40" x14ac:dyDescent="0.25">
      <c r="U67" s="394"/>
    </row>
    <row r="68" spans="1:40" x14ac:dyDescent="0.25">
      <c r="U68" s="394"/>
    </row>
    <row r="69" spans="1:40" x14ac:dyDescent="0.25">
      <c r="U69" s="394"/>
    </row>
    <row r="70" spans="1:40" x14ac:dyDescent="0.25">
      <c r="U70" s="394"/>
    </row>
    <row r="71" spans="1:40" x14ac:dyDescent="0.25">
      <c r="U71" s="394"/>
    </row>
    <row r="72" spans="1:40" x14ac:dyDescent="0.25">
      <c r="U72" s="394"/>
    </row>
    <row r="73" spans="1:40" x14ac:dyDescent="0.25">
      <c r="U73" s="394"/>
    </row>
    <row r="74" spans="1:40" x14ac:dyDescent="0.25">
      <c r="U74" s="394"/>
    </row>
    <row r="75" spans="1:40" x14ac:dyDescent="0.25">
      <c r="U75" s="394"/>
    </row>
    <row r="76" spans="1:40" s="368" customFormat="1" ht="45" customHeight="1" x14ac:dyDescent="0.45">
      <c r="D76" s="366" t="s">
        <v>147</v>
      </c>
      <c r="U76" s="399"/>
      <c r="W76" s="366" t="s">
        <v>316</v>
      </c>
      <c r="AI76" s="369"/>
      <c r="AJ76" s="369"/>
      <c r="AK76" s="369"/>
      <c r="AL76" s="369"/>
    </row>
    <row r="77" spans="1:40" s="370" customFormat="1" ht="49.5" customHeight="1" x14ac:dyDescent="0.25">
      <c r="A77" s="615"/>
      <c r="B77" s="615"/>
      <c r="C77" s="615"/>
      <c r="D77" s="696" t="s">
        <v>329</v>
      </c>
      <c r="E77" s="696"/>
      <c r="F77" s="696"/>
      <c r="G77" s="696"/>
      <c r="H77" s="696"/>
      <c r="I77" s="696"/>
      <c r="J77" s="696"/>
      <c r="K77" s="615"/>
      <c r="L77" s="615"/>
      <c r="M77" s="615"/>
      <c r="N77" s="615"/>
      <c r="O77" s="615"/>
      <c r="P77" s="615"/>
      <c r="Q77" s="615"/>
      <c r="R77" s="615"/>
      <c r="S77" s="615"/>
      <c r="T77" s="615"/>
      <c r="U77" s="616"/>
      <c r="W77" s="696" t="s">
        <v>332</v>
      </c>
      <c r="X77" s="696"/>
      <c r="Y77" s="696"/>
      <c r="Z77" s="696"/>
      <c r="AA77" s="696"/>
      <c r="AB77" s="696"/>
      <c r="AC77" s="696"/>
      <c r="AD77" s="615"/>
      <c r="AE77" s="615"/>
      <c r="AF77" s="615"/>
      <c r="AG77" s="615"/>
      <c r="AH77" s="615"/>
      <c r="AI77" s="615"/>
      <c r="AJ77" s="615"/>
      <c r="AK77" s="615"/>
      <c r="AL77" s="615"/>
      <c r="AM77" s="615"/>
      <c r="AN77" s="616"/>
    </row>
    <row r="78" spans="1:40" x14ac:dyDescent="0.25">
      <c r="A78" s="435"/>
      <c r="B78" s="436"/>
      <c r="U78" s="394"/>
    </row>
    <row r="79" spans="1:40" ht="33" customHeight="1" x14ac:dyDescent="0.25">
      <c r="A79" s="435"/>
      <c r="B79" s="436"/>
      <c r="D79" s="695" t="str">
        <f>"Losun árið "&amp;$B$2&amp;" í samanburði við losun fyrri ára"</f>
        <v>Losun árið 2023 í samanburði við losun fyrri ára</v>
      </c>
      <c r="E79" s="695"/>
      <c r="F79" s="695"/>
      <c r="G79" s="695"/>
      <c r="H79" s="695"/>
      <c r="I79" s="695"/>
      <c r="J79" s="695"/>
      <c r="U79" s="394"/>
      <c r="W79" s="695" t="str">
        <f>"Emissions in "&amp;$B$2&amp;" compared to emissions in previous years"</f>
        <v>Emissions in 2023 compared to emissions in previous years</v>
      </c>
      <c r="X79" s="695"/>
      <c r="Y79" s="695"/>
      <c r="Z79" s="695"/>
      <c r="AA79" s="695"/>
      <c r="AB79" s="695"/>
      <c r="AC79" s="695"/>
    </row>
    <row r="80" spans="1:40" ht="21" customHeight="1" x14ac:dyDescent="0.25">
      <c r="A80" s="435"/>
      <c r="B80" s="436"/>
      <c r="D80" s="109"/>
      <c r="E80" s="693" t="str">
        <f>"Losun "&amp;$B$2</f>
        <v>Losun 2023</v>
      </c>
      <c r="F80" s="694"/>
      <c r="G80" s="693" t="str">
        <f>"Breyting frá "&amp;$B$3</f>
        <v>Breyting frá 2022</v>
      </c>
      <c r="H80" s="694"/>
      <c r="I80" s="693" t="str">
        <f>"Breyting frá "&amp;$B$5</f>
        <v>Breyting frá 2005</v>
      </c>
      <c r="J80" s="703"/>
      <c r="K80" s="722"/>
      <c r="L80" s="722"/>
      <c r="M80" s="722"/>
      <c r="N80" s="57"/>
      <c r="O80" s="57"/>
      <c r="P80" s="59"/>
      <c r="Q80" s="57"/>
      <c r="R80" s="57"/>
      <c r="S80" s="58"/>
      <c r="U80" s="394"/>
      <c r="W80" s="109"/>
      <c r="X80" s="709" t="str">
        <f>"Emissions in "&amp;$B$2</f>
        <v>Emissions in 2023</v>
      </c>
      <c r="Y80" s="710"/>
      <c r="Z80" s="709" t="str">
        <f>"Change from "&amp;$B$3</f>
        <v>Change from 2022</v>
      </c>
      <c r="AA80" s="710"/>
      <c r="AB80" s="709" t="str">
        <f>"Change from "&amp;$B$5</f>
        <v>Change from 2005</v>
      </c>
      <c r="AC80" s="711"/>
    </row>
    <row r="81" spans="1:29" ht="21" customHeight="1" x14ac:dyDescent="0.25">
      <c r="A81" s="435"/>
      <c r="B81" s="436"/>
      <c r="D81" s="109"/>
      <c r="E81" s="37" t="s">
        <v>5</v>
      </c>
      <c r="F81" s="97" t="s">
        <v>4</v>
      </c>
      <c r="G81" s="294" t="s">
        <v>5</v>
      </c>
      <c r="H81" s="97" t="s">
        <v>4</v>
      </c>
      <c r="I81" s="37" t="s">
        <v>5</v>
      </c>
      <c r="J81" s="37" t="s">
        <v>4</v>
      </c>
      <c r="K81" s="723"/>
      <c r="L81" s="723"/>
      <c r="M81" s="64"/>
      <c r="N81" s="57"/>
      <c r="O81" s="57"/>
      <c r="P81" s="59"/>
      <c r="Q81" s="57"/>
      <c r="R81" s="57"/>
      <c r="S81" s="58"/>
      <c r="U81" s="394"/>
      <c r="W81" s="109"/>
      <c r="X81" s="625" t="s">
        <v>250</v>
      </c>
      <c r="Y81" s="626" t="s">
        <v>4</v>
      </c>
      <c r="Z81" s="37" t="s">
        <v>250</v>
      </c>
      <c r="AA81" s="97" t="s">
        <v>4</v>
      </c>
      <c r="AB81" s="37" t="s">
        <v>250</v>
      </c>
      <c r="AC81" s="37" t="s">
        <v>4</v>
      </c>
    </row>
    <row r="82" spans="1:29" ht="21" customHeight="1" x14ac:dyDescent="0.25">
      <c r="A82" s="268" t="s">
        <v>124</v>
      </c>
      <c r="B82" s="263" t="s">
        <v>62</v>
      </c>
      <c r="D82" s="50" t="s">
        <v>36</v>
      </c>
      <c r="E82" s="70" cm="1">
        <f t="array" ref="E82">INDEX('Talnagögn | Numerical Data'!$1:$1048576, _xlfn.XMATCH($A82,'Talnagögn | Numerical Data'!$B:$B), _xlfn.XMATCH($B$2,'Talnagögn | Numerical Data'!$144:$144))</f>
        <v>1747.0340987702732</v>
      </c>
      <c r="F82" s="129">
        <f>$E82/$E$86</f>
        <v>0.65027126815490044</v>
      </c>
      <c r="G82" s="70" cm="1">
        <f t="array" ref="G82">INDEX('Talnagögn | Numerical Data'!$1:$1048576, _xlfn.XMATCH($A82,'Talnagögn | Numerical Data'!$B:$B), _xlfn.XMATCH($B$2,'Talnagögn | Numerical Data'!$144:$144))-INDEX('Talnagögn | Numerical Data'!$1:$1048576, _xlfn.XMATCH($A82,'Talnagögn | Numerical Data'!$B:$B), _xlfn.XMATCH($B$3,'Talnagögn | Numerical Data'!$144:$144))</f>
        <v>-29.062452380251443</v>
      </c>
      <c r="H82" s="120" cm="1">
        <f t="array" ref="H82">INDEX('Talnagögn | Numerical Data'!$1:$1048576, _xlfn.XMATCH($A82,'Talnagögn | Numerical Data'!$B:$B), _xlfn.XMATCH($B$2,'Talnagögn | Numerical Data'!$144:$144))/INDEX('Talnagögn | Numerical Data'!$1:$1048576, _xlfn.XMATCH($A82,'Talnagögn | Numerical Data'!$B:$B), _xlfn.XMATCH($B$3,'Talnagögn | Numerical Data'!$144:$144))-1</f>
        <v>-1.6363103887243824E-2</v>
      </c>
      <c r="I82" s="70" cm="1">
        <f t="array" ref="I82">INDEX('Talnagögn | Numerical Data'!$1:$1048576, _xlfn.XMATCH($A82,'Talnagögn | Numerical Data'!$B:$B), _xlfn.XMATCH($B$2,'Talnagögn | Numerical Data'!$144:$144))-INDEX('Talnagögn | Numerical Data'!$1:$1048576, _xlfn.XMATCH($A82,'Talnagögn | Numerical Data'!$B:$B), _xlfn.XMATCH($B$5,'Talnagögn | Numerical Data'!$144:$144))</f>
        <v>-354.19722901927048</v>
      </c>
      <c r="J82" s="73" cm="1">
        <f t="array" ref="J82">INDEX('Talnagögn | Numerical Data'!$1:$1048576, _xlfn.XMATCH($A82,'Talnagögn | Numerical Data'!$B:$B), _xlfn.XMATCH($B$2,'Talnagögn | Numerical Data'!$144:$144))/INDEX('Talnagögn | Numerical Data'!$1:$1048576, _xlfn.XMATCH($A82,'Talnagögn | Numerical Data'!$B:$B), _xlfn.XMATCH($B$5,'Talnagögn | Numerical Data'!$144:$144))-1</f>
        <v>-0.16856650875840473</v>
      </c>
      <c r="K82" s="704"/>
      <c r="L82" s="704"/>
      <c r="M82" s="62"/>
      <c r="N82" s="29"/>
      <c r="O82" s="29"/>
      <c r="P82" s="29"/>
      <c r="Q82" s="29"/>
      <c r="R82" s="29"/>
      <c r="S82" s="58"/>
      <c r="U82" s="394"/>
      <c r="W82" s="441" t="s">
        <v>251</v>
      </c>
      <c r="X82" s="70" cm="1">
        <f t="array" ref="X82">INDEX('Talnagögn | Numerical Data'!$1:$1048576, _xlfn.XMATCH($A82,'Talnagögn | Numerical Data'!$B:$B), _xlfn.XMATCH($B$2,'Talnagögn | Numerical Data'!$144:$144))</f>
        <v>1747.0340987702732</v>
      </c>
      <c r="Y82" s="129">
        <f>$E82/$E$86</f>
        <v>0.65027126815490044</v>
      </c>
      <c r="Z82" s="70" cm="1">
        <f t="array" ref="Z82">INDEX('Talnagögn | Numerical Data'!$1:$1048576, _xlfn.XMATCH($A82,'Talnagögn | Numerical Data'!$B:$B), _xlfn.XMATCH($B$2,'Talnagögn | Numerical Data'!$144:$144))-INDEX('Talnagögn | Numerical Data'!$1:$1048576, _xlfn.XMATCH($A82,'Talnagögn | Numerical Data'!$B:$B), _xlfn.XMATCH($B$3,'Talnagögn | Numerical Data'!$144:$144))</f>
        <v>-29.062452380251443</v>
      </c>
      <c r="AA82" s="120" cm="1">
        <f t="array" ref="AA82">INDEX('Talnagögn | Numerical Data'!$1:$1048576, _xlfn.XMATCH($A82,'Talnagögn | Numerical Data'!$B:$B), _xlfn.XMATCH($B$2,'Talnagögn | Numerical Data'!$144:$144))/INDEX('Talnagögn | Numerical Data'!$1:$1048576, _xlfn.XMATCH($A82,'Talnagögn | Numerical Data'!$B:$B), _xlfn.XMATCH($B$3,'Talnagögn | Numerical Data'!$144:$144))-1</f>
        <v>-1.6363103887243824E-2</v>
      </c>
      <c r="AB82" s="70" cm="1">
        <f t="array" ref="AB82">INDEX('Talnagögn | Numerical Data'!$1:$1048576, _xlfn.XMATCH($A82,'Talnagögn | Numerical Data'!$B:$B), _xlfn.XMATCH($B$2,'Talnagögn | Numerical Data'!$144:$144))-INDEX('Talnagögn | Numerical Data'!$1:$1048576, _xlfn.XMATCH($A82,'Talnagögn | Numerical Data'!$B:$B), _xlfn.XMATCH($B$5,'Talnagögn | Numerical Data'!$144:$144))</f>
        <v>-354.19722901927048</v>
      </c>
      <c r="AC82" s="73" cm="1">
        <f t="array" ref="AC82">INDEX('Talnagögn | Numerical Data'!$1:$1048576, _xlfn.XMATCH($A82,'Talnagögn | Numerical Data'!$B:$B), _xlfn.XMATCH($B$2,'Talnagögn | Numerical Data'!$144:$144))/INDEX('Talnagögn | Numerical Data'!$1:$1048576, _xlfn.XMATCH($A82,'Talnagögn | Numerical Data'!$B:$B), _xlfn.XMATCH($B$5,'Talnagögn | Numerical Data'!$144:$144))-1</f>
        <v>-0.16856650875840473</v>
      </c>
    </row>
    <row r="83" spans="1:29" ht="21" customHeight="1" x14ac:dyDescent="0.25">
      <c r="A83" s="268" t="s">
        <v>125</v>
      </c>
      <c r="B83" s="263" t="s">
        <v>62</v>
      </c>
      <c r="D83" s="50" t="s">
        <v>37</v>
      </c>
      <c r="E83" s="70" cm="1">
        <f t="array" ref="E83">INDEX('Talnagögn | Numerical Data'!$1:$1048576, _xlfn.XMATCH($A83,'Talnagögn | Numerical Data'!$B:$B), _xlfn.XMATCH($B$2,'Talnagögn | Numerical Data'!$144:$144))</f>
        <v>140.27829827292044</v>
      </c>
      <c r="F83" s="99">
        <f t="shared" ref="F83:F86" si="0">$E83/$E$86</f>
        <v>5.2213604174498843E-2</v>
      </c>
      <c r="G83" s="65" cm="1">
        <f t="array" ref="G83">INDEX('Talnagögn | Numerical Data'!$1:$1048576, _xlfn.XMATCH($A83,'Talnagögn | Numerical Data'!$B:$B), _xlfn.XMATCH($B$2,'Talnagögn | Numerical Data'!$144:$144))-INDEX('Talnagögn | Numerical Data'!$1:$1048576, _xlfn.XMATCH($A83,'Talnagögn | Numerical Data'!$B:$B), _xlfn.XMATCH($B$3,'Talnagögn | Numerical Data'!$144:$144))</f>
        <v>-8.9575442123107223</v>
      </c>
      <c r="H83" s="120" cm="1">
        <f t="array" ref="H83">INDEX('Talnagögn | Numerical Data'!$1:$1048576, _xlfn.XMATCH($A83,'Talnagögn | Numerical Data'!$B:$B), _xlfn.XMATCH($B$2,'Talnagögn | Numerical Data'!$144:$144))/INDEX('Talnagögn | Numerical Data'!$1:$1048576, _xlfn.XMATCH($A83,'Talnagögn | Numerical Data'!$B:$B), _xlfn.XMATCH($B$3,'Talnagögn | Numerical Data'!$144:$144))-1</f>
        <v>-6.0022740268961816E-2</v>
      </c>
      <c r="I83" s="70" cm="1">
        <f t="array" ref="I83">INDEX('Talnagögn | Numerical Data'!$1:$1048576, _xlfn.XMATCH($A83,'Talnagögn | Numerical Data'!$B:$B), _xlfn.XMATCH($B$2,'Talnagögn | Numerical Data'!$144:$144))-INDEX('Talnagögn | Numerical Data'!$1:$1048576, _xlfn.XMATCH($A83,'Talnagögn | Numerical Data'!$B:$B), _xlfn.XMATCH($B$5,'Talnagögn | Numerical Data'!$144:$144))</f>
        <v>11.511911875636429</v>
      </c>
      <c r="J83" s="62" cm="1">
        <f t="array" ref="J83">INDEX('Talnagögn | Numerical Data'!$1:$1048576, _xlfn.XMATCH($A83,'Talnagögn | Numerical Data'!$B:$B), _xlfn.XMATCH($B$2,'Talnagögn | Numerical Data'!$144:$144))/INDEX('Talnagögn | Numerical Data'!$1:$1048576, _xlfn.XMATCH($A83,'Talnagögn | Numerical Data'!$B:$B), _xlfn.XMATCH($B$5,'Talnagögn | Numerical Data'!$144:$144))-1</f>
        <v>8.940152937210355E-2</v>
      </c>
      <c r="K83" s="704"/>
      <c r="L83" s="704"/>
      <c r="M83" s="59"/>
      <c r="N83" s="29"/>
      <c r="O83" s="29"/>
      <c r="P83" s="29"/>
      <c r="Q83" s="29"/>
      <c r="R83" s="29"/>
      <c r="S83" s="58"/>
      <c r="U83" s="394"/>
      <c r="W83" s="441" t="s">
        <v>252</v>
      </c>
      <c r="X83" s="70" cm="1">
        <f t="array" ref="X83">INDEX('Talnagögn | Numerical Data'!$1:$1048576, _xlfn.XMATCH($A83,'Talnagögn | Numerical Data'!$B:$B), _xlfn.XMATCH($B$2,'Talnagögn | Numerical Data'!$144:$144))</f>
        <v>140.27829827292044</v>
      </c>
      <c r="Y83" s="99">
        <f t="shared" ref="Y83:Y86" si="1">$E83/$E$86</f>
        <v>5.2213604174498843E-2</v>
      </c>
      <c r="Z83" s="65" cm="1">
        <f t="array" ref="Z83">INDEX('Talnagögn | Numerical Data'!$1:$1048576, _xlfn.XMATCH($A83,'Talnagögn | Numerical Data'!$B:$B), _xlfn.XMATCH($B$2,'Talnagögn | Numerical Data'!$144:$144))-INDEX('Talnagögn | Numerical Data'!$1:$1048576, _xlfn.XMATCH($A83,'Talnagögn | Numerical Data'!$B:$B), _xlfn.XMATCH($B$3,'Talnagögn | Numerical Data'!$144:$144))</f>
        <v>-8.9575442123107223</v>
      </c>
      <c r="AA83" s="120" cm="1">
        <f t="array" ref="AA83">INDEX('Talnagögn | Numerical Data'!$1:$1048576, _xlfn.XMATCH($A83,'Talnagögn | Numerical Data'!$B:$B), _xlfn.XMATCH($B$2,'Talnagögn | Numerical Data'!$144:$144))/INDEX('Talnagögn | Numerical Data'!$1:$1048576, _xlfn.XMATCH($A83,'Talnagögn | Numerical Data'!$B:$B), _xlfn.XMATCH($B$3,'Talnagögn | Numerical Data'!$144:$144))-1</f>
        <v>-6.0022740268961816E-2</v>
      </c>
      <c r="AB83" s="70" cm="1">
        <f t="array" ref="AB83">INDEX('Talnagögn | Numerical Data'!$1:$1048576, _xlfn.XMATCH($A83,'Talnagögn | Numerical Data'!$B:$B), _xlfn.XMATCH($B$2,'Talnagögn | Numerical Data'!$144:$144))-INDEX('Talnagögn | Numerical Data'!$1:$1048576, _xlfn.XMATCH($A83,'Talnagögn | Numerical Data'!$B:$B), _xlfn.XMATCH($B$5,'Talnagögn | Numerical Data'!$144:$144))</f>
        <v>11.511911875636429</v>
      </c>
      <c r="AC83" s="62" cm="1">
        <f t="array" ref="AC83">INDEX('Talnagögn | Numerical Data'!$1:$1048576, _xlfn.XMATCH($A83,'Talnagögn | Numerical Data'!$B:$B), _xlfn.XMATCH($B$2,'Talnagögn | Numerical Data'!$144:$144))/INDEX('Talnagögn | Numerical Data'!$1:$1048576, _xlfn.XMATCH($A83,'Talnagögn | Numerical Data'!$B:$B), _xlfn.XMATCH($B$5,'Talnagögn | Numerical Data'!$144:$144))-1</f>
        <v>8.940152937210355E-2</v>
      </c>
    </row>
    <row r="84" spans="1:29" ht="21" customHeight="1" x14ac:dyDescent="0.25">
      <c r="A84" s="268" t="s">
        <v>126</v>
      </c>
      <c r="B84" s="263" t="s">
        <v>62</v>
      </c>
      <c r="D84" s="50" t="s">
        <v>2</v>
      </c>
      <c r="E84" s="70" cm="1">
        <f t="array" ref="E84">INDEX('Talnagögn | Numerical Data'!$1:$1048576, _xlfn.XMATCH($A84,'Talnagögn | Numerical Data'!$B:$B), _xlfn.XMATCH($B$2,'Talnagögn | Numerical Data'!$144:$144))</f>
        <v>565.23858042692223</v>
      </c>
      <c r="F84" s="77">
        <f t="shared" si="0"/>
        <v>0.21038994531532759</v>
      </c>
      <c r="G84" s="70" cm="1">
        <f t="array" ref="G84">INDEX('Talnagögn | Numerical Data'!$1:$1048576, _xlfn.XMATCH($A84,'Talnagögn | Numerical Data'!$B:$B), _xlfn.XMATCH($B$2,'Talnagögn | Numerical Data'!$144:$144))-INDEX('Talnagögn | Numerical Data'!$1:$1048576, _xlfn.XMATCH($A84,'Talnagögn | Numerical Data'!$B:$B), _xlfn.XMATCH($B$3,'Talnagögn | Numerical Data'!$144:$144))</f>
        <v>-25.863130580042139</v>
      </c>
      <c r="H84" s="120" cm="1">
        <f t="array" ref="H84">INDEX('Talnagögn | Numerical Data'!$1:$1048576, _xlfn.XMATCH($A84,'Talnagögn | Numerical Data'!$B:$B), _xlfn.XMATCH($B$2,'Talnagögn | Numerical Data'!$144:$144))/INDEX('Talnagögn | Numerical Data'!$1:$1048576, _xlfn.XMATCH($A84,'Talnagögn | Numerical Data'!$B:$B), _xlfn.XMATCH($B$3,'Talnagögn | Numerical Data'!$144:$144))-1</f>
        <v>-4.3754112191594419E-2</v>
      </c>
      <c r="I84" s="70" cm="1">
        <f t="array" ref="I84">INDEX('Talnagögn | Numerical Data'!$1:$1048576, _xlfn.XMATCH($A84,'Talnagögn | Numerical Data'!$B:$B), _xlfn.XMATCH($B$2,'Talnagögn | Numerical Data'!$144:$144))-INDEX('Talnagögn | Numerical Data'!$1:$1048576, _xlfn.XMATCH($A84,'Talnagögn | Numerical Data'!$B:$B), _xlfn.XMATCH($B$5,'Talnagögn | Numerical Data'!$144:$144))</f>
        <v>-31.621235082022054</v>
      </c>
      <c r="J84" s="62" cm="1">
        <f t="array" ref="J84">INDEX('Talnagögn | Numerical Data'!$1:$1048576, _xlfn.XMATCH($A84,'Talnagögn | Numerical Data'!$B:$B), _xlfn.XMATCH($B$2,'Talnagögn | Numerical Data'!$144:$144))/INDEX('Talnagögn | Numerical Data'!$1:$1048576, _xlfn.XMATCH($A84,'Talnagögn | Numerical Data'!$B:$B), _xlfn.XMATCH($B$5,'Talnagögn | Numerical Data'!$144:$144))-1</f>
        <v>-5.2979333271177764E-2</v>
      </c>
      <c r="K84" s="704"/>
      <c r="L84" s="704"/>
      <c r="M84" s="62"/>
      <c r="N84" s="29"/>
      <c r="O84" s="29"/>
      <c r="P84" s="29"/>
      <c r="Q84" s="29"/>
      <c r="R84" s="29"/>
      <c r="S84" s="58"/>
      <c r="U84" s="394"/>
      <c r="W84" s="441" t="s">
        <v>176</v>
      </c>
      <c r="X84" s="70" cm="1">
        <f t="array" ref="X84">INDEX('Talnagögn | Numerical Data'!$1:$1048576, _xlfn.XMATCH($A84,'Talnagögn | Numerical Data'!$B:$B), _xlfn.XMATCH($B$2,'Talnagögn | Numerical Data'!$144:$144))</f>
        <v>565.23858042692223</v>
      </c>
      <c r="Y84" s="77">
        <f t="shared" si="1"/>
        <v>0.21038994531532759</v>
      </c>
      <c r="Z84" s="70" cm="1">
        <f t="array" ref="Z84">INDEX('Talnagögn | Numerical Data'!$1:$1048576, _xlfn.XMATCH($A84,'Talnagögn | Numerical Data'!$B:$B), _xlfn.XMATCH($B$2,'Talnagögn | Numerical Data'!$144:$144))-INDEX('Talnagögn | Numerical Data'!$1:$1048576, _xlfn.XMATCH($A84,'Talnagögn | Numerical Data'!$B:$B), _xlfn.XMATCH($B$3,'Talnagögn | Numerical Data'!$144:$144))</f>
        <v>-25.863130580042139</v>
      </c>
      <c r="AA84" s="120" cm="1">
        <f t="array" ref="AA84">INDEX('Talnagögn | Numerical Data'!$1:$1048576, _xlfn.XMATCH($A84,'Talnagögn | Numerical Data'!$B:$B), _xlfn.XMATCH($B$2,'Talnagögn | Numerical Data'!$144:$144))/INDEX('Talnagögn | Numerical Data'!$1:$1048576, _xlfn.XMATCH($A84,'Talnagögn | Numerical Data'!$B:$B), _xlfn.XMATCH($B$3,'Talnagögn | Numerical Data'!$144:$144))-1</f>
        <v>-4.3754112191594419E-2</v>
      </c>
      <c r="AB84" s="70" cm="1">
        <f t="array" ref="AB84">INDEX('Talnagögn | Numerical Data'!$1:$1048576, _xlfn.XMATCH($A84,'Talnagögn | Numerical Data'!$B:$B), _xlfn.XMATCH($B$2,'Talnagögn | Numerical Data'!$144:$144))-INDEX('Talnagögn | Numerical Data'!$1:$1048576, _xlfn.XMATCH($A84,'Talnagögn | Numerical Data'!$B:$B), _xlfn.XMATCH($B$5,'Talnagögn | Numerical Data'!$144:$144))</f>
        <v>-31.621235082022054</v>
      </c>
      <c r="AC84" s="62" cm="1">
        <f t="array" ref="AC84">INDEX('Talnagögn | Numerical Data'!$1:$1048576, _xlfn.XMATCH($A84,'Talnagögn | Numerical Data'!$B:$B), _xlfn.XMATCH($B$2,'Talnagögn | Numerical Data'!$144:$144))/INDEX('Talnagögn | Numerical Data'!$1:$1048576, _xlfn.XMATCH($A84,'Talnagögn | Numerical Data'!$B:$B), _xlfn.XMATCH($B$5,'Talnagögn | Numerical Data'!$144:$144))-1</f>
        <v>-5.2979333271177764E-2</v>
      </c>
    </row>
    <row r="85" spans="1:29" ht="21" customHeight="1" x14ac:dyDescent="0.25">
      <c r="A85" s="268" t="s">
        <v>127</v>
      </c>
      <c r="B85" s="263" t="s">
        <v>62</v>
      </c>
      <c r="C85" s="263" t="s">
        <v>62</v>
      </c>
      <c r="D85" s="50" t="s">
        <v>1</v>
      </c>
      <c r="E85" s="193" cm="1">
        <f t="array" ref="E85">INDEX('Talnagögn | Numerical Data'!$1:$1048576, _xlfn.XMATCH($A85,'Talnagögn | Numerical Data'!$B:$B), _xlfn.XMATCH($B$2,'Talnagögn | Numerical Data'!$144:$144))</f>
        <v>234.073911665163</v>
      </c>
      <c r="F85" s="99">
        <f t="shared" si="0"/>
        <v>8.7125683172197085E-2</v>
      </c>
      <c r="G85" s="193" cm="1">
        <f t="array" ref="G85">INDEX('Talnagögn | Numerical Data'!$1:$1048576, _xlfn.XMATCH($A85,'Talnagögn | Numerical Data'!$B:$B), _xlfn.XMATCH($B$2,'Talnagögn | Numerical Data'!$144:$144))-INDEX('Talnagögn | Numerical Data'!$1:$1048576, _xlfn.XMATCH($A85,'Talnagögn | Numerical Data'!$B:$B), _xlfn.XMATCH($B$3,'Talnagögn | Numerical Data'!$144:$144))</f>
        <v>-13.314462261809012</v>
      </c>
      <c r="H85" s="121" cm="1">
        <f t="array" ref="H85">INDEX('Talnagögn | Numerical Data'!$1:$1048576, _xlfn.XMATCH($A85,'Talnagögn | Numerical Data'!$B:$B), _xlfn.XMATCH($B$2,'Talnagögn | Numerical Data'!$144:$144))/INDEX('Talnagögn | Numerical Data'!$1:$1048576, _xlfn.XMATCH($A85,'Talnagögn | Numerical Data'!$B:$B), _xlfn.XMATCH($B$3,'Talnagögn | Numerical Data'!$144:$144))-1</f>
        <v>-5.3820080751811661E-2</v>
      </c>
      <c r="I85" s="71" cm="1">
        <f t="array" ref="I85">INDEX('Talnagögn | Numerical Data'!$1:$1048576, _xlfn.XMATCH($A85,'Talnagögn | Numerical Data'!$B:$B), _xlfn.XMATCH($B$2,'Talnagögn | Numerical Data'!$144:$144))-INDEX('Talnagögn | Numerical Data'!$1:$1048576, _xlfn.XMATCH($A85,'Talnagögn | Numerical Data'!$B:$B), _xlfn.XMATCH($B$5,'Talnagögn | Numerical Data'!$144:$144))</f>
        <v>-78.254825009766535</v>
      </c>
      <c r="J85" s="76" cm="1">
        <f t="array" ref="J85">INDEX('Talnagögn | Numerical Data'!$1:$1048576, _xlfn.XMATCH($A85,'Talnagögn | Numerical Data'!$B:$B), _xlfn.XMATCH($B$2,'Talnagögn | Numerical Data'!$144:$144))/INDEX('Talnagögn | Numerical Data'!$1:$1048576, _xlfn.XMATCH($A85,'Talnagögn | Numerical Data'!$B:$B), _xlfn.XMATCH($B$5,'Talnagögn | Numerical Data'!$144:$144))-1</f>
        <v>-0.25055275362386475</v>
      </c>
      <c r="K85" s="704"/>
      <c r="L85" s="704"/>
      <c r="M85" s="62"/>
      <c r="N85" s="29"/>
      <c r="O85" s="29"/>
      <c r="P85" s="29"/>
      <c r="Q85" s="29"/>
      <c r="R85" s="29"/>
      <c r="S85" s="58"/>
      <c r="U85" s="394"/>
      <c r="W85" s="441" t="s">
        <v>177</v>
      </c>
      <c r="X85" s="193" cm="1">
        <f t="array" ref="X85">INDEX('Talnagögn | Numerical Data'!$1:$1048576, _xlfn.XMATCH($A85,'Talnagögn | Numerical Data'!$B:$B), _xlfn.XMATCH($B$2,'Talnagögn | Numerical Data'!$144:$144))</f>
        <v>234.073911665163</v>
      </c>
      <c r="Y85" s="99">
        <f t="shared" si="1"/>
        <v>8.7125683172197085E-2</v>
      </c>
      <c r="Z85" s="193" cm="1">
        <f t="array" ref="Z85">INDEX('Talnagögn | Numerical Data'!$1:$1048576, _xlfn.XMATCH($A85,'Talnagögn | Numerical Data'!$B:$B), _xlfn.XMATCH($B$2,'Talnagögn | Numerical Data'!$144:$144))-INDEX('Talnagögn | Numerical Data'!$1:$1048576, _xlfn.XMATCH($A85,'Talnagögn | Numerical Data'!$B:$B), _xlfn.XMATCH($B$3,'Talnagögn | Numerical Data'!$144:$144))</f>
        <v>-13.314462261809012</v>
      </c>
      <c r="AA85" s="121" cm="1">
        <f t="array" ref="AA85">INDEX('Talnagögn | Numerical Data'!$1:$1048576, _xlfn.XMATCH($A85,'Talnagögn | Numerical Data'!$B:$B), _xlfn.XMATCH($B$2,'Talnagögn | Numerical Data'!$144:$144))/INDEX('Talnagögn | Numerical Data'!$1:$1048576, _xlfn.XMATCH($A85,'Talnagögn | Numerical Data'!$B:$B), _xlfn.XMATCH($B$3,'Talnagögn | Numerical Data'!$144:$144))-1</f>
        <v>-5.3820080751811661E-2</v>
      </c>
      <c r="AB85" s="71" cm="1">
        <f t="array" ref="AB85">INDEX('Talnagögn | Numerical Data'!$1:$1048576, _xlfn.XMATCH($A85,'Talnagögn | Numerical Data'!$B:$B), _xlfn.XMATCH($B$2,'Talnagögn | Numerical Data'!$144:$144))-INDEX('Talnagögn | Numerical Data'!$1:$1048576, _xlfn.XMATCH($A85,'Talnagögn | Numerical Data'!$B:$B), _xlfn.XMATCH($B$5,'Talnagögn | Numerical Data'!$144:$144))</f>
        <v>-78.254825009766535</v>
      </c>
      <c r="AC85" s="76" cm="1">
        <f t="array" ref="AC85">INDEX('Talnagögn | Numerical Data'!$1:$1048576, _xlfn.XMATCH($A85,'Talnagögn | Numerical Data'!$B:$B), _xlfn.XMATCH($B$2,'Talnagögn | Numerical Data'!$144:$144))/INDEX('Talnagögn | Numerical Data'!$1:$1048576, _xlfn.XMATCH($A85,'Talnagögn | Numerical Data'!$B:$B), _xlfn.XMATCH($B$5,'Talnagögn | Numerical Data'!$144:$144))-1</f>
        <v>-0.25055275362386475</v>
      </c>
    </row>
    <row r="86" spans="1:29" s="16" customFormat="1" ht="29.1" customHeight="1" x14ac:dyDescent="0.25">
      <c r="A86" s="224" t="s">
        <v>123</v>
      </c>
      <c r="B86" s="271" t="s">
        <v>62</v>
      </c>
      <c r="C86" s="271"/>
      <c r="D86" s="60" t="s">
        <v>38</v>
      </c>
      <c r="E86" s="98" cm="1">
        <f t="array" ref="E86">INDEX('Talnagögn | Numerical Data'!$1:$1048576, _xlfn.XMATCH($A86,'Talnagögn | Numerical Data'!$B:$B), _xlfn.XMATCH($B$2,'Talnagögn | Numerical Data'!$144:$144))</f>
        <v>2686.6235436287398</v>
      </c>
      <c r="F86" s="79">
        <f t="shared" si="0"/>
        <v>1</v>
      </c>
      <c r="G86" s="98" cm="1">
        <f t="array" ref="G86">INDEX('Talnagögn | Numerical Data'!$1:$1048576, _xlfn.XMATCH($A86,'Talnagögn | Numerical Data'!$B:$B), _xlfn.XMATCH($B$2,'Talnagögn | Numerical Data'!$144:$144))-INDEX('Talnagögn | Numerical Data'!$1:$1048576, _xlfn.XMATCH($A86,'Talnagögn | Numerical Data'!$B:$B), _xlfn.XMATCH($B$3,'Talnagögn | Numerical Data'!$144:$144))</f>
        <v>-77.200679261187361</v>
      </c>
      <c r="H86" s="86" cm="1">
        <f t="array" ref="H86">INDEX('Talnagögn | Numerical Data'!$1:$1048576, _xlfn.XMATCH($A86,'Talnagögn | Numerical Data'!$B:$B), _xlfn.XMATCH($B$2,'Talnagögn | Numerical Data'!$144:$144))/INDEX('Talnagögn | Numerical Data'!$1:$1048576, _xlfn.XMATCH($A86,'Talnagögn | Numerical Data'!$B:$B), _xlfn.XMATCH($B$3,'Talnagögn | Numerical Data'!$144:$144))-1</f>
        <v>-2.7932557585179651E-2</v>
      </c>
      <c r="I86" s="98" cm="1">
        <f t="array" ref="I86">INDEX('Talnagögn | Numerical Data'!$1:$1048576, _xlfn.XMATCH($A86,'Talnagögn | Numerical Data'!$B:$B), _xlfn.XMATCH($B$2,'Talnagögn | Numerical Data'!$144:$144))-INDEX('Talnagögn | Numerical Data'!$1:$1048576, _xlfn.XMATCH($A86,'Talnagögn | Numerical Data'!$B:$B), _xlfn.XMATCH($B$5,'Talnagögn | Numerical Data'!$144:$144))</f>
        <v>-452.56272274196181</v>
      </c>
      <c r="J86" s="652" cm="1">
        <f t="array" ref="J86">INDEX('Talnagögn | Numerical Data'!$1:$1048576, _xlfn.XMATCH($A86,'Talnagögn | Numerical Data'!$B:$B), _xlfn.XMATCH($B$2,'Talnagögn | Numerical Data'!$144:$144))/INDEX('Talnagögn | Numerical Data'!$1:$1048576, _xlfn.XMATCH($A86,'Talnagögn | Numerical Data'!$B:$B), _xlfn.XMATCH($B$5,'Talnagögn | Numerical Data'!$144:$144))-1</f>
        <v>-0.14416561629048597</v>
      </c>
      <c r="K86" s="57"/>
      <c r="L86" s="57"/>
      <c r="M86" s="62"/>
      <c r="N86" s="29"/>
      <c r="O86" s="29"/>
      <c r="P86" s="29"/>
      <c r="Q86" s="29"/>
      <c r="R86" s="29"/>
      <c r="S86" s="58"/>
      <c r="U86" s="400"/>
      <c r="W86" s="442" t="s">
        <v>253</v>
      </c>
      <c r="X86" s="98" cm="1">
        <f t="array" ref="X86">INDEX('Talnagögn | Numerical Data'!$1:$1048576, _xlfn.XMATCH($A86,'Talnagögn | Numerical Data'!$B:$B), _xlfn.XMATCH($B$2,'Talnagögn | Numerical Data'!$144:$144))</f>
        <v>2686.6235436287398</v>
      </c>
      <c r="Y86" s="79">
        <f t="shared" si="1"/>
        <v>1</v>
      </c>
      <c r="Z86" s="98" cm="1">
        <f t="array" ref="Z86">INDEX('Talnagögn | Numerical Data'!$1:$1048576, _xlfn.XMATCH($A86,'Talnagögn | Numerical Data'!$B:$B), _xlfn.XMATCH($B$2,'Talnagögn | Numerical Data'!$144:$144))-INDEX('Talnagögn | Numerical Data'!$1:$1048576, _xlfn.XMATCH($A86,'Talnagögn | Numerical Data'!$B:$B), _xlfn.XMATCH($B$3,'Talnagögn | Numerical Data'!$144:$144))</f>
        <v>-77.200679261187361</v>
      </c>
      <c r="AA86" s="86" cm="1">
        <f t="array" ref="AA86">INDEX('Talnagögn | Numerical Data'!$1:$1048576, _xlfn.XMATCH($A86,'Talnagögn | Numerical Data'!$B:$B), _xlfn.XMATCH($B$2,'Talnagögn | Numerical Data'!$144:$144))/INDEX('Talnagögn | Numerical Data'!$1:$1048576, _xlfn.XMATCH($A86,'Talnagögn | Numerical Data'!$B:$B), _xlfn.XMATCH($B$3,'Talnagögn | Numerical Data'!$144:$144))-1</f>
        <v>-2.7932557585179651E-2</v>
      </c>
      <c r="AB86" s="98" cm="1">
        <f t="array" ref="AB86">INDEX('Talnagögn | Numerical Data'!$1:$1048576, _xlfn.XMATCH($A86,'Talnagögn | Numerical Data'!$B:$B), _xlfn.XMATCH($B$2,'Talnagögn | Numerical Data'!$144:$144))-INDEX('Talnagögn | Numerical Data'!$1:$1048576, _xlfn.XMATCH($A86,'Talnagögn | Numerical Data'!$B:$B), _xlfn.XMATCH($B$5,'Talnagögn | Numerical Data'!$144:$144))</f>
        <v>-452.56272274196181</v>
      </c>
      <c r="AC86" s="652" cm="1">
        <f t="array" ref="AC86">INDEX('Talnagögn | Numerical Data'!$1:$1048576, _xlfn.XMATCH($A86,'Talnagögn | Numerical Data'!$B:$B), _xlfn.XMATCH($B$2,'Talnagögn | Numerical Data'!$144:$144))/INDEX('Talnagögn | Numerical Data'!$1:$1048576, _xlfn.XMATCH($A86,'Talnagögn | Numerical Data'!$B:$B), _xlfn.XMATCH($B$5,'Talnagögn | Numerical Data'!$144:$144))-1</f>
        <v>-0.14416561629048597</v>
      </c>
    </row>
    <row r="87" spans="1:29" s="16" customFormat="1" ht="29.25" customHeight="1" x14ac:dyDescent="0.25">
      <c r="A87" s="267" t="s">
        <v>122</v>
      </c>
      <c r="B87" s="271" t="s">
        <v>62</v>
      </c>
      <c r="C87" s="271"/>
      <c r="D87" s="69" t="s">
        <v>39</v>
      </c>
      <c r="E87" s="91" t="s">
        <v>344</v>
      </c>
      <c r="F87" s="80" t="s">
        <v>344</v>
      </c>
      <c r="G87" s="91" t="s">
        <v>344</v>
      </c>
      <c r="H87" s="80" t="s">
        <v>344</v>
      </c>
      <c r="I87" s="191" cm="1">
        <f t="array" ref="I87">INDEX('Talnagögn | Numerical Data'!$1:$1048576,_xlfn.XMATCH($A86,'Talnagögn | Numerical Data'!$B:$B),_xlfn.XMATCH($B$2,'Talnagögn | Numerical Data'!$144:$144))-INDEX('Talnagögn | Numerical Data'!$1:$1048576,_xlfn.XMATCH($A87,'Talnagögn | Numerical Data'!$B:$B),_xlfn.XMATCH($B$5,'Talnagögn | Numerical Data'!$144:$144))</f>
        <v>-422.70545637126042</v>
      </c>
      <c r="J87" s="197" cm="1">
        <f t="array" ref="J87">INDEX('Talnagögn | Numerical Data'!$1:$1048576,_xlfn.XMATCH($A86,'Talnagögn | Numerical Data'!$B:$B),_xlfn.XMATCH($B$2,'Talnagögn | Numerical Data'!$144:$144))/INDEX('Talnagögn | Numerical Data'!$1:$1048576,_xlfn.XMATCH($A87,'Talnagögn | Numerical Data'!$B:$B),_xlfn.XMATCH($B$5,'Talnagögn | Numerical Data'!$144:$144))-1</f>
        <v>-0.13594748460882089</v>
      </c>
      <c r="K87" s="29"/>
      <c r="L87" s="29"/>
      <c r="M87" s="62"/>
      <c r="N87" s="29"/>
      <c r="O87" s="29"/>
      <c r="P87" s="29"/>
      <c r="Q87" s="29"/>
      <c r="R87" s="29"/>
      <c r="S87" s="58"/>
      <c r="U87" s="400"/>
      <c r="W87" s="69" t="s">
        <v>254</v>
      </c>
      <c r="X87" s="91" t="s">
        <v>344</v>
      </c>
      <c r="Y87" s="80" t="s">
        <v>344</v>
      </c>
      <c r="Z87" s="91" t="s">
        <v>344</v>
      </c>
      <c r="AA87" s="80" t="s">
        <v>344</v>
      </c>
      <c r="AB87" s="191" cm="1">
        <f t="array" ref="AB87">INDEX('Talnagögn | Numerical Data'!$1:$1048576,_xlfn.XMATCH($A86,'Talnagögn | Numerical Data'!$B:$B),_xlfn.XMATCH($B$2,'Talnagögn | Numerical Data'!$144:$144))-INDEX('Talnagögn | Numerical Data'!$1:$1048576,_xlfn.XMATCH($A87,'Talnagögn | Numerical Data'!$B:$B),_xlfn.XMATCH($B$5,'Talnagögn | Numerical Data'!$144:$144))</f>
        <v>-422.70545637126042</v>
      </c>
      <c r="AC87" s="197" cm="1">
        <f t="array" ref="AC87">INDEX('Talnagögn | Numerical Data'!$1:$1048576,_xlfn.XMATCH($A86,'Talnagögn | Numerical Data'!$B:$B),_xlfn.XMATCH($B$2,'Talnagögn | Numerical Data'!$144:$144))/INDEX('Talnagögn | Numerical Data'!$1:$1048576,_xlfn.XMATCH($A87,'Talnagögn | Numerical Data'!$B:$B),_xlfn.XMATCH($B$5,'Talnagögn | Numerical Data'!$144:$144))-1</f>
        <v>-0.13594748460882089</v>
      </c>
    </row>
    <row r="88" spans="1:29" x14ac:dyDescent="0.25">
      <c r="D88" s="41" t="s">
        <v>42</v>
      </c>
      <c r="E88" s="67"/>
      <c r="F88" s="68"/>
      <c r="G88" s="16"/>
      <c r="H88" s="57"/>
      <c r="I88" s="57"/>
      <c r="J88" s="62"/>
      <c r="K88" s="29"/>
      <c r="L88" s="29"/>
      <c r="M88" s="29"/>
      <c r="N88" s="29"/>
      <c r="O88" s="29"/>
      <c r="P88" s="62"/>
      <c r="Q88" s="29"/>
      <c r="R88" s="29"/>
      <c r="S88" s="29"/>
      <c r="T88" s="29"/>
      <c r="U88" s="396"/>
      <c r="V88" s="58"/>
      <c r="W88" s="41" t="s">
        <v>255</v>
      </c>
      <c r="X88" s="67"/>
      <c r="Y88" s="68"/>
      <c r="Z88" s="16"/>
      <c r="AA88" s="57"/>
      <c r="AB88" s="57"/>
      <c r="AC88" s="62"/>
    </row>
    <row r="89" spans="1:29" x14ac:dyDescent="0.25">
      <c r="D89" s="41" t="s">
        <v>43</v>
      </c>
      <c r="E89" s="67"/>
      <c r="F89" s="68"/>
      <c r="G89" s="16"/>
      <c r="H89" s="57"/>
      <c r="I89" s="57"/>
      <c r="J89" s="62"/>
      <c r="K89" s="29"/>
      <c r="L89" s="29"/>
      <c r="M89" s="29"/>
      <c r="N89" s="29"/>
      <c r="O89" s="29"/>
      <c r="P89" s="62"/>
      <c r="Q89" s="29"/>
      <c r="R89" s="29"/>
      <c r="S89" s="29"/>
      <c r="T89" s="29"/>
      <c r="U89" s="396"/>
      <c r="V89" s="58"/>
      <c r="W89" s="41" t="s">
        <v>256</v>
      </c>
      <c r="X89" s="67"/>
      <c r="Y89" s="68"/>
      <c r="Z89" s="16"/>
      <c r="AA89" s="57"/>
      <c r="AB89" s="57"/>
      <c r="AC89" s="62"/>
    </row>
    <row r="90" spans="1:29" x14ac:dyDescent="0.25">
      <c r="D90" s="41" t="s">
        <v>44</v>
      </c>
      <c r="E90" s="67"/>
      <c r="F90" s="68"/>
      <c r="G90" s="16"/>
      <c r="H90" s="57"/>
      <c r="I90" s="57"/>
      <c r="J90" s="62"/>
      <c r="K90" s="29"/>
      <c r="L90" s="29"/>
      <c r="M90" s="29"/>
      <c r="N90" s="29"/>
      <c r="O90" s="29"/>
      <c r="P90" s="62"/>
      <c r="Q90" s="29"/>
      <c r="R90" s="29"/>
      <c r="S90" s="29"/>
      <c r="T90" s="29"/>
      <c r="U90" s="396"/>
      <c r="V90" s="58"/>
      <c r="W90" s="41" t="s">
        <v>257</v>
      </c>
      <c r="X90" s="67"/>
      <c r="Y90" s="68"/>
      <c r="Z90" s="16"/>
      <c r="AA90" s="57"/>
      <c r="AB90" s="57"/>
      <c r="AC90" s="62"/>
    </row>
    <row r="91" spans="1:29" x14ac:dyDescent="0.25">
      <c r="D91" s="41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400"/>
      <c r="V91" s="16"/>
    </row>
    <row r="92" spans="1:29" ht="15" customHeight="1" x14ac:dyDescent="0.25">
      <c r="D92" s="41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400"/>
      <c r="V92" s="16"/>
    </row>
    <row r="93" spans="1:29" ht="15" customHeight="1" x14ac:dyDescent="0.25">
      <c r="D93" s="41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400"/>
      <c r="V93" s="16"/>
    </row>
    <row r="94" spans="1:29" ht="15" customHeight="1" x14ac:dyDescent="0.25">
      <c r="D94" s="41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400"/>
      <c r="V94" s="16"/>
    </row>
    <row r="95" spans="1:29" x14ac:dyDescent="0.25">
      <c r="D95" s="41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400"/>
      <c r="V95" s="16"/>
    </row>
    <row r="96" spans="1:29" x14ac:dyDescent="0.25">
      <c r="D96" s="41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400"/>
      <c r="V96" s="16"/>
    </row>
    <row r="97" spans="4:22" x14ac:dyDescent="0.25">
      <c r="D97" s="41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400"/>
      <c r="V97" s="16"/>
    </row>
    <row r="98" spans="4:22" x14ac:dyDescent="0.25">
      <c r="D98" s="41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400"/>
      <c r="V98" s="16"/>
    </row>
    <row r="99" spans="4:22" x14ac:dyDescent="0.25">
      <c r="D99" s="41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400"/>
      <c r="V99" s="16"/>
    </row>
    <row r="100" spans="4:22" x14ac:dyDescent="0.25">
      <c r="D100" s="41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400"/>
      <c r="V100" s="16"/>
    </row>
    <row r="101" spans="4:22" x14ac:dyDescent="0.25">
      <c r="D101" s="41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400"/>
      <c r="V101" s="16"/>
    </row>
    <row r="102" spans="4:22" x14ac:dyDescent="0.25">
      <c r="D102" s="41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400"/>
      <c r="V102" s="16"/>
    </row>
    <row r="103" spans="4:22" x14ac:dyDescent="0.25">
      <c r="D103" s="41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400"/>
      <c r="V103" s="16"/>
    </row>
    <row r="104" spans="4:22" x14ac:dyDescent="0.25">
      <c r="D104" s="41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400"/>
      <c r="V104" s="16"/>
    </row>
    <row r="105" spans="4:22" x14ac:dyDescent="0.25">
      <c r="D105" s="41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400"/>
      <c r="V105" s="16"/>
    </row>
    <row r="106" spans="4:22" x14ac:dyDescent="0.25">
      <c r="D106" s="41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400"/>
      <c r="V106" s="16"/>
    </row>
    <row r="107" spans="4:22" x14ac:dyDescent="0.25">
      <c r="D107" s="41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400"/>
      <c r="V107" s="16"/>
    </row>
    <row r="108" spans="4:22" x14ac:dyDescent="0.25">
      <c r="D108" s="41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400"/>
      <c r="V108" s="16"/>
    </row>
    <row r="109" spans="4:22" x14ac:dyDescent="0.25">
      <c r="D109" s="41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400"/>
      <c r="V109" s="16"/>
    </row>
    <row r="110" spans="4:22" x14ac:dyDescent="0.25">
      <c r="D110" s="41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400"/>
      <c r="V110" s="16"/>
    </row>
    <row r="111" spans="4:22" x14ac:dyDescent="0.25">
      <c r="D111" s="41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400"/>
      <c r="V111" s="16"/>
    </row>
    <row r="112" spans="4:22" x14ac:dyDescent="0.25">
      <c r="D112" s="41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400"/>
      <c r="V112" s="16"/>
    </row>
    <row r="113" spans="4:23" x14ac:dyDescent="0.25">
      <c r="D113" s="41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400"/>
      <c r="V113" s="16"/>
    </row>
    <row r="114" spans="4:23" x14ac:dyDescent="0.25">
      <c r="D114" s="41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400"/>
      <c r="V114" s="16"/>
    </row>
    <row r="115" spans="4:23" x14ac:dyDescent="0.25">
      <c r="D115" s="41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400"/>
      <c r="V115" s="16"/>
    </row>
    <row r="116" spans="4:23" x14ac:dyDescent="0.25">
      <c r="D116" s="41"/>
      <c r="E116" s="67"/>
      <c r="F116" s="68"/>
      <c r="G116" s="16"/>
      <c r="H116" s="57"/>
      <c r="I116" s="57"/>
      <c r="J116" s="62"/>
      <c r="U116" s="394"/>
    </row>
    <row r="117" spans="4:23" x14ac:dyDescent="0.25">
      <c r="D117" s="41"/>
      <c r="E117" s="67"/>
      <c r="F117" s="68"/>
      <c r="G117" s="16"/>
      <c r="H117" s="57"/>
      <c r="I117" s="57"/>
      <c r="J117" s="62"/>
      <c r="U117" s="394"/>
    </row>
    <row r="118" spans="4:23" s="31" customFormat="1" ht="27" customHeight="1" x14ac:dyDescent="0.25">
      <c r="D118" s="621" t="s">
        <v>35</v>
      </c>
      <c r="U118" s="401"/>
      <c r="W118" s="621" t="s">
        <v>249</v>
      </c>
    </row>
    <row r="119" spans="4:23" x14ac:dyDescent="0.25">
      <c r="D119" s="41"/>
      <c r="E119" s="67"/>
      <c r="F119" s="68"/>
      <c r="G119" s="16"/>
      <c r="H119" s="57"/>
      <c r="I119" s="57"/>
      <c r="J119" s="62"/>
      <c r="U119" s="394"/>
    </row>
    <row r="120" spans="4:23" ht="15" customHeight="1" x14ac:dyDescent="0.25">
      <c r="D120" s="41"/>
      <c r="E120" s="67"/>
      <c r="F120" s="68"/>
      <c r="G120" s="16"/>
      <c r="H120" s="57"/>
      <c r="I120" s="57"/>
      <c r="J120" s="62"/>
      <c r="U120" s="394"/>
    </row>
    <row r="121" spans="4:23" ht="15" customHeight="1" x14ac:dyDescent="0.25">
      <c r="D121" s="41"/>
      <c r="E121" s="67"/>
      <c r="F121" s="68"/>
      <c r="G121" s="16"/>
      <c r="H121" s="57"/>
      <c r="I121" s="57"/>
      <c r="J121" s="62"/>
      <c r="U121" s="394"/>
    </row>
    <row r="122" spans="4:23" ht="15" customHeight="1" x14ac:dyDescent="0.25">
      <c r="D122" s="41"/>
      <c r="E122" s="67"/>
      <c r="F122" s="68"/>
      <c r="G122" s="16"/>
      <c r="H122" s="57"/>
      <c r="I122" s="57"/>
      <c r="J122" s="62"/>
      <c r="U122" s="394"/>
    </row>
    <row r="123" spans="4:23" x14ac:dyDescent="0.25">
      <c r="D123" s="41"/>
      <c r="E123" s="67"/>
      <c r="F123" s="68"/>
      <c r="G123" s="16"/>
      <c r="H123" s="57"/>
      <c r="I123" s="57"/>
      <c r="J123" s="62"/>
      <c r="U123" s="394"/>
    </row>
    <row r="124" spans="4:23" x14ac:dyDescent="0.25">
      <c r="D124" s="41"/>
      <c r="E124" s="67"/>
      <c r="F124" s="68"/>
      <c r="G124" s="16"/>
      <c r="H124" s="57"/>
      <c r="I124" s="57"/>
      <c r="J124" s="62"/>
      <c r="U124" s="394"/>
    </row>
    <row r="125" spans="4:23" x14ac:dyDescent="0.25">
      <c r="D125" s="41"/>
      <c r="E125" s="67"/>
      <c r="F125" s="68"/>
      <c r="G125" s="16"/>
      <c r="H125" s="57"/>
      <c r="I125" s="57"/>
      <c r="J125" s="62"/>
      <c r="U125" s="394"/>
    </row>
    <row r="126" spans="4:23" x14ac:dyDescent="0.25">
      <c r="D126" s="41"/>
      <c r="E126" s="67"/>
      <c r="F126" s="68"/>
      <c r="G126" s="16"/>
      <c r="H126" s="57"/>
      <c r="I126" s="57"/>
      <c r="J126" s="62"/>
      <c r="U126" s="394"/>
    </row>
    <row r="127" spans="4:23" x14ac:dyDescent="0.25">
      <c r="D127" s="41"/>
      <c r="E127" s="67"/>
      <c r="F127" s="68"/>
      <c r="G127" s="16"/>
      <c r="H127" s="57"/>
      <c r="I127" s="57"/>
      <c r="J127" s="62"/>
      <c r="U127" s="394"/>
    </row>
    <row r="128" spans="4:23" x14ac:dyDescent="0.25">
      <c r="U128" s="394"/>
    </row>
    <row r="129" spans="21:21" x14ac:dyDescent="0.25">
      <c r="U129" s="394"/>
    </row>
    <row r="130" spans="21:21" x14ac:dyDescent="0.25">
      <c r="U130" s="394"/>
    </row>
    <row r="131" spans="21:21" x14ac:dyDescent="0.25">
      <c r="U131" s="394"/>
    </row>
    <row r="132" spans="21:21" x14ac:dyDescent="0.25">
      <c r="U132" s="394"/>
    </row>
    <row r="133" spans="21:21" x14ac:dyDescent="0.25">
      <c r="U133" s="394"/>
    </row>
    <row r="134" spans="21:21" x14ac:dyDescent="0.25">
      <c r="U134" s="394"/>
    </row>
    <row r="135" spans="21:21" x14ac:dyDescent="0.25">
      <c r="U135" s="394"/>
    </row>
    <row r="136" spans="21:21" x14ac:dyDescent="0.25">
      <c r="U136" s="394"/>
    </row>
    <row r="137" spans="21:21" x14ac:dyDescent="0.25">
      <c r="U137" s="394"/>
    </row>
    <row r="138" spans="21:21" x14ac:dyDescent="0.25">
      <c r="U138" s="394"/>
    </row>
    <row r="139" spans="21:21" x14ac:dyDescent="0.25">
      <c r="U139" s="394"/>
    </row>
    <row r="140" spans="21:21" x14ac:dyDescent="0.25">
      <c r="U140" s="394"/>
    </row>
    <row r="141" spans="21:21" x14ac:dyDescent="0.25">
      <c r="U141" s="394"/>
    </row>
    <row r="142" spans="21:21" x14ac:dyDescent="0.25">
      <c r="U142" s="394"/>
    </row>
    <row r="143" spans="21:21" x14ac:dyDescent="0.25">
      <c r="U143" s="394"/>
    </row>
    <row r="144" spans="21:21" x14ac:dyDescent="0.25">
      <c r="U144" s="394"/>
    </row>
    <row r="145" spans="4:23" s="31" customFormat="1" ht="27" customHeight="1" x14ac:dyDescent="0.25">
      <c r="D145" s="621" t="s">
        <v>145</v>
      </c>
      <c r="U145" s="401"/>
      <c r="W145" s="621" t="s">
        <v>258</v>
      </c>
    </row>
    <row r="146" spans="4:23" x14ac:dyDescent="0.25">
      <c r="U146" s="394"/>
    </row>
    <row r="147" spans="4:23" ht="15" customHeight="1" x14ac:dyDescent="0.25">
      <c r="U147" s="394"/>
    </row>
    <row r="148" spans="4:23" ht="15" customHeight="1" x14ac:dyDescent="0.25">
      <c r="U148" s="394"/>
    </row>
    <row r="149" spans="4:23" ht="15" customHeight="1" x14ac:dyDescent="0.25">
      <c r="U149" s="394"/>
    </row>
    <row r="150" spans="4:23" x14ac:dyDescent="0.25">
      <c r="U150" s="394"/>
    </row>
    <row r="151" spans="4:23" x14ac:dyDescent="0.25">
      <c r="U151" s="394"/>
    </row>
    <row r="152" spans="4:23" x14ac:dyDescent="0.25">
      <c r="U152" s="394"/>
    </row>
    <row r="153" spans="4:23" x14ac:dyDescent="0.25">
      <c r="U153" s="394"/>
    </row>
    <row r="154" spans="4:23" x14ac:dyDescent="0.25">
      <c r="U154" s="394"/>
    </row>
    <row r="155" spans="4:23" x14ac:dyDescent="0.25">
      <c r="U155" s="394"/>
    </row>
    <row r="156" spans="4:23" x14ac:dyDescent="0.25">
      <c r="U156" s="394"/>
    </row>
    <row r="157" spans="4:23" x14ac:dyDescent="0.25">
      <c r="U157" s="394"/>
    </row>
    <row r="158" spans="4:23" x14ac:dyDescent="0.25">
      <c r="U158" s="394"/>
    </row>
    <row r="159" spans="4:23" x14ac:dyDescent="0.25">
      <c r="U159" s="394"/>
    </row>
    <row r="160" spans="4:23" x14ac:dyDescent="0.25">
      <c r="U160" s="394"/>
    </row>
    <row r="161" spans="1:38" x14ac:dyDescent="0.25">
      <c r="U161" s="394"/>
    </row>
    <row r="162" spans="1:38" x14ac:dyDescent="0.25">
      <c r="U162" s="394"/>
    </row>
    <row r="163" spans="1:38" x14ac:dyDescent="0.25">
      <c r="U163" s="394"/>
    </row>
    <row r="164" spans="1:38" x14ac:dyDescent="0.25">
      <c r="U164" s="394"/>
    </row>
    <row r="165" spans="1:38" x14ac:dyDescent="0.25">
      <c r="U165" s="394"/>
    </row>
    <row r="166" spans="1:38" x14ac:dyDescent="0.25">
      <c r="U166" s="394"/>
    </row>
    <row r="167" spans="1:38" x14ac:dyDescent="0.25">
      <c r="U167" s="394"/>
    </row>
    <row r="168" spans="1:38" x14ac:dyDescent="0.25">
      <c r="U168" s="394"/>
    </row>
    <row r="169" spans="1:38" x14ac:dyDescent="0.25">
      <c r="U169" s="394"/>
    </row>
    <row r="170" spans="1:38" x14ac:dyDescent="0.25">
      <c r="D170" s="41" t="s">
        <v>51</v>
      </c>
      <c r="U170" s="394"/>
    </row>
    <row r="171" spans="1:38" x14ac:dyDescent="0.25">
      <c r="U171" s="394"/>
    </row>
    <row r="172" spans="1:38" x14ac:dyDescent="0.25">
      <c r="U172" s="394"/>
    </row>
    <row r="173" spans="1:38" x14ac:dyDescent="0.25">
      <c r="U173" s="394"/>
    </row>
    <row r="174" spans="1:38" x14ac:dyDescent="0.25">
      <c r="U174" s="394"/>
    </row>
    <row r="175" spans="1:38" s="366" customFormat="1" ht="45" customHeight="1" x14ac:dyDescent="0.45">
      <c r="D175" s="366" t="s">
        <v>147</v>
      </c>
      <c r="U175" s="402"/>
      <c r="W175" s="366" t="s">
        <v>319</v>
      </c>
      <c r="AL175" s="367"/>
    </row>
    <row r="176" spans="1:38" s="364" customFormat="1" ht="37.5" customHeight="1" x14ac:dyDescent="0.25">
      <c r="A176" s="660"/>
      <c r="B176" s="660"/>
      <c r="C176" s="660"/>
      <c r="D176" s="615" t="s">
        <v>317</v>
      </c>
      <c r="E176" s="660"/>
      <c r="F176" s="660"/>
      <c r="G176" s="660"/>
      <c r="H176" s="660"/>
      <c r="I176" s="660"/>
      <c r="J176" s="660"/>
      <c r="K176" s="660"/>
      <c r="L176" s="660"/>
      <c r="M176" s="660"/>
      <c r="N176" s="660"/>
      <c r="O176" s="660"/>
      <c r="P176" s="660"/>
      <c r="Q176" s="660"/>
      <c r="R176" s="660"/>
      <c r="U176" s="403"/>
      <c r="W176" s="720" t="s">
        <v>318</v>
      </c>
      <c r="X176" s="721"/>
      <c r="Y176" s="721"/>
      <c r="Z176" s="721"/>
      <c r="AA176" s="721"/>
      <c r="AB176" s="721"/>
      <c r="AC176" s="721"/>
      <c r="AD176" s="721"/>
      <c r="AE176" s="721"/>
      <c r="AF176" s="721"/>
      <c r="AG176" s="721"/>
      <c r="AH176" s="721"/>
      <c r="AI176" s="721"/>
      <c r="AJ176" s="721"/>
      <c r="AK176" s="721"/>
      <c r="AL176" s="365"/>
    </row>
    <row r="177" spans="1:29" x14ac:dyDescent="0.25">
      <c r="U177" s="394"/>
    </row>
    <row r="178" spans="1:29" ht="30" customHeight="1" x14ac:dyDescent="0.25">
      <c r="A178" s="617"/>
      <c r="D178" s="695" t="str">
        <f>"Losun árið "&amp;$B$2&amp;" í samanburði við losun fyrri ára"</f>
        <v>Losun árið 2023 í samanburði við losun fyrri ára</v>
      </c>
      <c r="E178" s="695"/>
      <c r="F178" s="695"/>
      <c r="G178" s="695"/>
      <c r="H178" s="695"/>
      <c r="I178" s="695"/>
      <c r="J178" s="695"/>
      <c r="U178" s="394"/>
      <c r="W178" s="695" t="str">
        <f>"Emissions in "&amp;$B$2&amp;" compared to emissions in previous years"</f>
        <v>Emissions in 2023 compared to emissions in previous years</v>
      </c>
      <c r="X178" s="695"/>
      <c r="Y178" s="695"/>
      <c r="Z178" s="695"/>
      <c r="AA178" s="695"/>
      <c r="AB178" s="695"/>
      <c r="AC178" s="695"/>
    </row>
    <row r="179" spans="1:29" ht="18.75" customHeight="1" x14ac:dyDescent="0.25">
      <c r="A179" s="617"/>
      <c r="D179" s="109"/>
      <c r="E179" s="693" t="str">
        <f>"Losun "&amp;$B$2</f>
        <v>Losun 2023</v>
      </c>
      <c r="F179" s="694"/>
      <c r="G179" s="693" t="str">
        <f>"Breyting frá "&amp;$B$3</f>
        <v>Breyting frá 2022</v>
      </c>
      <c r="H179" s="694"/>
      <c r="I179" s="693" t="str">
        <f>"Breyting frá "&amp;$B$5</f>
        <v>Breyting frá 2005</v>
      </c>
      <c r="J179" s="703"/>
      <c r="L179" s="3"/>
      <c r="M179" s="93"/>
      <c r="N179" s="57"/>
      <c r="O179" s="57"/>
      <c r="P179" s="59"/>
      <c r="Q179" s="57"/>
      <c r="R179" s="57"/>
      <c r="S179" s="58"/>
      <c r="U179" s="394"/>
      <c r="W179" s="109"/>
      <c r="X179" s="709" t="str">
        <f>"Emissions in "&amp;$B$2</f>
        <v>Emissions in 2023</v>
      </c>
      <c r="Y179" s="710"/>
      <c r="Z179" s="709" t="str">
        <f>"Change from "&amp;$B$3</f>
        <v>Change from 2022</v>
      </c>
      <c r="AA179" s="710"/>
      <c r="AB179" s="709" t="str">
        <f>"Change from "&amp;$B$5</f>
        <v>Change from 2005</v>
      </c>
      <c r="AC179" s="711"/>
    </row>
    <row r="180" spans="1:29" ht="18.75" customHeight="1" x14ac:dyDescent="0.25">
      <c r="A180" s="617"/>
      <c r="D180" s="109"/>
      <c r="E180" s="37" t="s">
        <v>5</v>
      </c>
      <c r="F180" s="97" t="s">
        <v>4</v>
      </c>
      <c r="G180" s="37" t="s">
        <v>5</v>
      </c>
      <c r="H180" s="97" t="s">
        <v>4</v>
      </c>
      <c r="I180" s="37" t="s">
        <v>5</v>
      </c>
      <c r="J180" s="37" t="s">
        <v>4</v>
      </c>
      <c r="L180" s="94"/>
      <c r="M180" s="64"/>
      <c r="N180" s="57"/>
      <c r="O180" s="57"/>
      <c r="P180" s="59"/>
      <c r="Q180" s="57"/>
      <c r="R180" s="57"/>
      <c r="S180" s="58"/>
      <c r="U180" s="394"/>
      <c r="W180" s="109"/>
      <c r="X180" s="37" t="s">
        <v>250</v>
      </c>
      <c r="Y180" s="97" t="s">
        <v>4</v>
      </c>
      <c r="Z180" s="37" t="s">
        <v>250</v>
      </c>
      <c r="AA180" s="97" t="s">
        <v>4</v>
      </c>
      <c r="AB180" s="37" t="s">
        <v>250</v>
      </c>
      <c r="AC180" s="37" t="s">
        <v>4</v>
      </c>
    </row>
    <row r="181" spans="1:29" ht="21" customHeight="1" x14ac:dyDescent="0.25">
      <c r="A181" s="268" t="s">
        <v>117</v>
      </c>
      <c r="B181" s="263" t="s">
        <v>62</v>
      </c>
      <c r="D181" s="82" t="str">
        <f>'Talnagögn | Numerical Data'!$D$159</f>
        <v>Vegasamgöngur</v>
      </c>
      <c r="E181" s="35" cm="1">
        <f t="array" ref="E181">INDEX('Talnagögn | Numerical Data'!$1:$1048576, _xlfn.XMATCH($A181,'Talnagögn | Numerical Data'!$B:$B), _xlfn.XMATCH($B$2,'Talnagögn | Numerical Data'!$157:$157))</f>
        <v>920.79432047634907</v>
      </c>
      <c r="F181" s="77">
        <f t="shared" ref="F181:F187" si="2">$E181/$E$189</f>
        <v>0.34273291569263198</v>
      </c>
      <c r="G181" s="114" cm="1">
        <f t="array" ref="G181">INDEX('Talnagögn | Numerical Data'!$1:$1048576, _xlfn.XMATCH($A181,'Talnagögn | Numerical Data'!$B:$B), _xlfn.XMATCH($B$2,'Talnagögn | Numerical Data'!$157:$157))-INDEX('Talnagögn | Numerical Data'!$1:$1048576, _xlfn.XMATCH($A181,'Talnagögn | Numerical Data'!$B:$B), _xlfn.XMATCH($B$3,'Talnagögn | Numerical Data'!$157:$157))</f>
        <v>-4.7367797889887697</v>
      </c>
      <c r="H181" s="130" cm="1">
        <f t="array" ref="H181">INDEX('Talnagögn | Numerical Data'!$1:$1048576, _xlfn.XMATCH($A181,'Talnagögn | Numerical Data'!$B:$B), _xlfn.XMATCH($B$2,'Talnagögn | Numerical Data'!$157:$157))/INDEX('Talnagögn | Numerical Data'!$1:$1048576, _xlfn.XMATCH($A181,'Talnagögn | Numerical Data'!$B:$B), _xlfn.XMATCH($B$3,'Talnagögn | Numerical Data'!$157:$157))-1</f>
        <v>-5.1179045065377071E-3</v>
      </c>
      <c r="I181" s="74" cm="1">
        <f t="array" ref="I181">INDEX('Talnagögn | Numerical Data'!$1:$1048576, _xlfn.XMATCH($A181,'Talnagögn | Numerical Data'!$B:$B), _xlfn.XMATCH($B$2,'Talnagögn | Numerical Data'!$157:$157))-INDEX('Talnagögn | Numerical Data'!$1:$1048576, _xlfn.XMATCH($A181,'Talnagögn | Numerical Data'!$B:$B), _xlfn.XMATCH($B$5,'Talnagögn | Numerical Data'!$157:$157))</f>
        <v>145.83684946357641</v>
      </c>
      <c r="J181" s="73" cm="1">
        <f t="array" ref="J181">INDEX('Talnagögn | Numerical Data'!$1:$1048576, _xlfn.XMATCH($A181,'Talnagögn | Numerical Data'!$B:$B), _xlfn.XMATCH($B$2,'Talnagögn | Numerical Data'!$157:$157))/INDEX('Talnagögn | Numerical Data'!$1:$1048576, _xlfn.XMATCH($A181,'Talnagögn | Numerical Data'!$B:$B), _xlfn.XMATCH($B$5,'Talnagögn | Numerical Data'!$157:$157))-1</f>
        <v>0.18818690691888662</v>
      </c>
      <c r="L181" s="92"/>
      <c r="M181" s="62"/>
      <c r="N181" s="29"/>
      <c r="O181" s="29"/>
      <c r="P181" s="29"/>
      <c r="Q181" s="29"/>
      <c r="R181" s="29"/>
      <c r="S181" s="58"/>
      <c r="U181" s="394"/>
      <c r="W181" s="393" t="s">
        <v>259</v>
      </c>
      <c r="X181" s="35" cm="1">
        <f t="array" ref="X181">INDEX('Talnagögn | Numerical Data'!$1:$1048576, _xlfn.XMATCH($A181,'Talnagögn | Numerical Data'!$B:$B), _xlfn.XMATCH($B$2,'Talnagögn | Numerical Data'!$157:$157))</f>
        <v>920.79432047634907</v>
      </c>
      <c r="Y181" s="77">
        <f t="shared" ref="Y181:Y188" si="3">$E181/$E$189</f>
        <v>0.34273291569263198</v>
      </c>
      <c r="Z181" s="114" cm="1">
        <f t="array" ref="Z181">INDEX('Talnagögn | Numerical Data'!$1:$1048576, _xlfn.XMATCH($A181,'Talnagögn | Numerical Data'!$B:$B), _xlfn.XMATCH($B$2,'Talnagögn | Numerical Data'!$157:$157))-INDEX('Talnagögn | Numerical Data'!$1:$1048576, _xlfn.XMATCH($A181,'Talnagögn | Numerical Data'!$B:$B), _xlfn.XMATCH($B$3,'Talnagögn | Numerical Data'!$157:$157))</f>
        <v>-4.7367797889887697</v>
      </c>
      <c r="AA181" s="130" cm="1">
        <f t="array" ref="AA181">INDEX('Talnagögn | Numerical Data'!$1:$1048576, _xlfn.XMATCH($A181,'Talnagögn | Numerical Data'!$B:$B), _xlfn.XMATCH($B$2,'Talnagögn | Numerical Data'!$157:$157))/INDEX('Talnagögn | Numerical Data'!$1:$1048576, _xlfn.XMATCH($A181,'Talnagögn | Numerical Data'!$B:$B), _xlfn.XMATCH($B$3,'Talnagögn | Numerical Data'!$157:$157))-1</f>
        <v>-5.1179045065377071E-3</v>
      </c>
      <c r="AB181" s="74" cm="1">
        <f t="array" ref="AB181">INDEX('Talnagögn | Numerical Data'!$1:$1048576, _xlfn.XMATCH($A181,'Talnagögn | Numerical Data'!$B:$B), _xlfn.XMATCH($B$2,'Talnagögn | Numerical Data'!$157:$157))-INDEX('Talnagögn | Numerical Data'!$1:$1048576, _xlfn.XMATCH($A181,'Talnagögn | Numerical Data'!$B:$B), _xlfn.XMATCH($B$5,'Talnagögn | Numerical Data'!$157:$157))</f>
        <v>145.83684946357641</v>
      </c>
      <c r="AC181" s="73" cm="1">
        <f t="array" ref="AC181">INDEX('Talnagögn | Numerical Data'!$1:$1048576, _xlfn.XMATCH($A181,'Talnagögn | Numerical Data'!$B:$B), _xlfn.XMATCH($B$2,'Talnagögn | Numerical Data'!$157:$157))/INDEX('Talnagögn | Numerical Data'!$1:$1048576, _xlfn.XMATCH($A181,'Talnagögn | Numerical Data'!$B:$B), _xlfn.XMATCH($B$5,'Talnagögn | Numerical Data'!$157:$157))-1</f>
        <v>0.18818690691888662</v>
      </c>
    </row>
    <row r="182" spans="1:29" ht="21" customHeight="1" x14ac:dyDescent="0.25">
      <c r="A182" s="268" t="s">
        <v>64</v>
      </c>
      <c r="B182" s="263" t="s">
        <v>62</v>
      </c>
      <c r="D182" s="82" t="str">
        <f>'Talnagögn | Numerical Data'!$D$164</f>
        <v>Fiskiskip</v>
      </c>
      <c r="E182" s="35" cm="1">
        <f t="array" ref="E182">INDEX('Talnagögn | Numerical Data'!$1:$1048576, _xlfn.XMATCH($A182,'Talnagögn | Numerical Data'!$B:$B), _xlfn.XMATCH($B$2,'Talnagögn | Numerical Data'!$157:$157))</f>
        <v>484.54957298019235</v>
      </c>
      <c r="F182" s="77">
        <f>$E182/$E$189</f>
        <v>0.1803563339304792</v>
      </c>
      <c r="G182" s="74" cm="1">
        <f t="array" ref="G182">INDEX('Talnagögn | Numerical Data'!$1:$1048576, _xlfn.XMATCH($A182,'Talnagögn | Numerical Data'!$B:$B), _xlfn.XMATCH($B$2,'Talnagögn | Numerical Data'!$157:$157))-INDEX('Talnagögn | Numerical Data'!$1:$1048576, _xlfn.XMATCH($A182,'Talnagögn | Numerical Data'!$B:$B), _xlfn.XMATCH($B$3,'Talnagögn | Numerical Data'!$157:$157))</f>
        <v>3.0340984873570847</v>
      </c>
      <c r="H182" s="120" cm="1">
        <f t="array" ref="H182">INDEX('Talnagögn | Numerical Data'!$1:$1048576, _xlfn.XMATCH($A182,'Talnagögn | Numerical Data'!$B:$B), _xlfn.XMATCH($B$2,'Talnagögn | Numerical Data'!$157:$157))/INDEX('Talnagögn | Numerical Data'!$1:$1048576, _xlfn.XMATCH($A182,'Talnagögn | Numerical Data'!$B:$B), _xlfn.XMATCH($B$3,'Talnagögn | Numerical Data'!$157:$157))-1</f>
        <v>6.3011442997813472E-3</v>
      </c>
      <c r="I182" s="114" cm="1">
        <f t="array" ref="I182">INDEX('Talnagögn | Numerical Data'!$1:$1048576, _xlfn.XMATCH($A182,'Talnagögn | Numerical Data'!$B:$B), _xlfn.XMATCH($B$2,'Talnagögn | Numerical Data'!$157:$157))-INDEX('Talnagögn | Numerical Data'!$1:$1048576, _xlfn.XMATCH($A182,'Talnagögn | Numerical Data'!$B:$B), _xlfn.XMATCH($B$5,'Talnagögn | Numerical Data'!$157:$157))</f>
        <v>-257.72622397738701</v>
      </c>
      <c r="J182" s="73" cm="1">
        <f t="array" ref="J182">INDEX('Talnagögn | Numerical Data'!$1:$1048576, _xlfn.XMATCH($A182,'Talnagögn | Numerical Data'!$B:$B), _xlfn.XMATCH($B$2,'Talnagögn | Numerical Data'!$157:$157))/INDEX('Talnagögn | Numerical Data'!$1:$1048576, _xlfn.XMATCH($A182,'Talnagögn | Numerical Data'!$B:$B), _xlfn.XMATCH($B$5,'Talnagögn | Numerical Data'!$157:$157))-1</f>
        <v>-0.34721086829686287</v>
      </c>
      <c r="L182" s="92"/>
      <c r="M182" s="59"/>
      <c r="N182" s="29"/>
      <c r="O182" s="29"/>
      <c r="P182" s="29"/>
      <c r="Q182" s="29"/>
      <c r="R182" s="29"/>
      <c r="S182" s="58"/>
      <c r="U182" s="394"/>
      <c r="W182" s="393" t="s">
        <v>194</v>
      </c>
      <c r="X182" s="35" cm="1">
        <f t="array" ref="X182">INDEX('Talnagögn | Numerical Data'!$1:$1048576, _xlfn.XMATCH($A182,'Talnagögn | Numerical Data'!$B:$B), _xlfn.XMATCH($B$2,'Talnagögn | Numerical Data'!$157:$157))</f>
        <v>484.54957298019235</v>
      </c>
      <c r="Y182" s="77">
        <f t="shared" si="3"/>
        <v>0.1803563339304792</v>
      </c>
      <c r="Z182" s="74" cm="1">
        <f t="array" ref="Z182">INDEX('Talnagögn | Numerical Data'!$1:$1048576, _xlfn.XMATCH($A182,'Talnagögn | Numerical Data'!$B:$B), _xlfn.XMATCH($B$2,'Talnagögn | Numerical Data'!$157:$157))-INDEX('Talnagögn | Numerical Data'!$1:$1048576, _xlfn.XMATCH($A182,'Talnagögn | Numerical Data'!$B:$B), _xlfn.XMATCH($B$3,'Talnagögn | Numerical Data'!$157:$157))</f>
        <v>3.0340984873570847</v>
      </c>
      <c r="AA182" s="120" cm="1">
        <f t="array" ref="AA182">INDEX('Talnagögn | Numerical Data'!$1:$1048576, _xlfn.XMATCH($A182,'Talnagögn | Numerical Data'!$B:$B), _xlfn.XMATCH($B$2,'Talnagögn | Numerical Data'!$157:$157))/INDEX('Talnagögn | Numerical Data'!$1:$1048576, _xlfn.XMATCH($A182,'Talnagögn | Numerical Data'!$B:$B), _xlfn.XMATCH($B$3,'Talnagögn | Numerical Data'!$157:$157))-1</f>
        <v>6.3011442997813472E-3</v>
      </c>
      <c r="AB182" s="114" cm="1">
        <f t="array" ref="AB182">INDEX('Talnagögn | Numerical Data'!$1:$1048576, _xlfn.XMATCH($A182,'Talnagögn | Numerical Data'!$B:$B), _xlfn.XMATCH($B$2,'Talnagögn | Numerical Data'!$157:$157))-INDEX('Talnagögn | Numerical Data'!$1:$1048576, _xlfn.XMATCH($A182,'Talnagögn | Numerical Data'!$B:$B), _xlfn.XMATCH($B$5,'Talnagögn | Numerical Data'!$157:$157))</f>
        <v>-257.72622397738701</v>
      </c>
      <c r="AC182" s="73" cm="1">
        <f t="array" ref="AC182">INDEX('Talnagögn | Numerical Data'!$1:$1048576, _xlfn.XMATCH($A182,'Talnagögn | Numerical Data'!$B:$B), _xlfn.XMATCH($B$2,'Talnagögn | Numerical Data'!$157:$157))/INDEX('Talnagögn | Numerical Data'!$1:$1048576, _xlfn.XMATCH($A182,'Talnagögn | Numerical Data'!$B:$B), _xlfn.XMATCH($B$5,'Talnagögn | Numerical Data'!$157:$157))-1</f>
        <v>-0.34721086829686287</v>
      </c>
    </row>
    <row r="183" spans="1:29" ht="21" customHeight="1" x14ac:dyDescent="0.25">
      <c r="A183" s="605" t="s">
        <v>321</v>
      </c>
      <c r="B183" s="263" t="s">
        <v>62</v>
      </c>
      <c r="D183" s="82" t="str">
        <f>'Talnagögn | Numerical Data'!$D$165</f>
        <v>Landbúnaður</v>
      </c>
      <c r="E183" s="35" cm="1">
        <f t="array" ref="E183">INDEX('Talnagögn | Numerical Data'!$1:$1048576, _xlfn.XMATCH($A183,'Talnagögn | Numerical Data'!$B:$B), _xlfn.XMATCH($B$2,'Talnagögn | Numerical Data'!$157:$157))</f>
        <v>565.23858042692223</v>
      </c>
      <c r="F183" s="77">
        <f t="shared" si="2"/>
        <v>0.21038994531532759</v>
      </c>
      <c r="G183" s="74" cm="1">
        <f t="array" ref="G183">INDEX('Talnagögn | Numerical Data'!$1:$1048576, _xlfn.XMATCH($A183,'Talnagögn | Numerical Data'!$B:$B), _xlfn.XMATCH($B$2,'Talnagögn | Numerical Data'!$157:$157))-INDEX('Talnagögn | Numerical Data'!$1:$1048576, _xlfn.XMATCH($A183,'Talnagögn | Numerical Data'!$B:$B), _xlfn.XMATCH($B$3,'Talnagögn | Numerical Data'!$157:$157))</f>
        <v>-25.863130580042139</v>
      </c>
      <c r="H183" s="120" cm="1">
        <f t="array" ref="H183">INDEX('Talnagögn | Numerical Data'!$1:$1048576, _xlfn.XMATCH($A183,'Talnagögn | Numerical Data'!$B:$B), _xlfn.XMATCH($B$2,'Talnagögn | Numerical Data'!$157:$157))/INDEX('Talnagögn | Numerical Data'!$1:$1048576, _xlfn.XMATCH($A183,'Talnagögn | Numerical Data'!$B:$B), _xlfn.XMATCH($B$3,'Talnagögn | Numerical Data'!$157:$157))-1</f>
        <v>-4.3754112191594419E-2</v>
      </c>
      <c r="I183" s="74" cm="1">
        <f t="array" ref="I183">INDEX('Talnagögn | Numerical Data'!$1:$1048576, _xlfn.XMATCH($A183,'Talnagögn | Numerical Data'!$B:$B), _xlfn.XMATCH($B$2,'Talnagögn | Numerical Data'!$157:$157))-INDEX('Talnagögn | Numerical Data'!$1:$1048576, _xlfn.XMATCH($A183,'Talnagögn | Numerical Data'!$B:$B), _xlfn.XMATCH($B$5,'Talnagögn | Numerical Data'!$157:$157))</f>
        <v>-31.621235082022054</v>
      </c>
      <c r="J183" s="62" cm="1">
        <f t="array" ref="J183">INDEX('Talnagögn | Numerical Data'!$1:$1048576, _xlfn.XMATCH($A183,'Talnagögn | Numerical Data'!$B:$B), _xlfn.XMATCH($B$2,'Talnagögn | Numerical Data'!$157:$157))/INDEX('Talnagögn | Numerical Data'!$1:$1048576, _xlfn.XMATCH($A183,'Talnagögn | Numerical Data'!$B:$B), _xlfn.XMATCH($B$5,'Talnagögn | Numerical Data'!$157:$157))-1</f>
        <v>-5.2979333271177764E-2</v>
      </c>
      <c r="K183" s="438"/>
      <c r="L183" s="92"/>
      <c r="M183" s="62"/>
      <c r="N183" s="29"/>
      <c r="O183" s="29"/>
      <c r="P183" s="29"/>
      <c r="Q183" s="29"/>
      <c r="R183" s="29"/>
      <c r="S183" s="58"/>
      <c r="U183" s="394"/>
      <c r="W183" s="393" t="s">
        <v>176</v>
      </c>
      <c r="X183" s="35" cm="1">
        <f t="array" ref="X183">INDEX('Talnagögn | Numerical Data'!$1:$1048576, _xlfn.XMATCH($A183,'Talnagögn | Numerical Data'!$B:$B), _xlfn.XMATCH($B$2,'Talnagögn | Numerical Data'!$157:$157))</f>
        <v>565.23858042692223</v>
      </c>
      <c r="Y183" s="77">
        <f t="shared" si="3"/>
        <v>0.21038994531532759</v>
      </c>
      <c r="Z183" s="74" cm="1">
        <f t="array" ref="Z183">INDEX('Talnagögn | Numerical Data'!$1:$1048576, _xlfn.XMATCH($A183,'Talnagögn | Numerical Data'!$B:$B), _xlfn.XMATCH($B$2,'Talnagögn | Numerical Data'!$157:$157))-INDEX('Talnagögn | Numerical Data'!$1:$1048576, _xlfn.XMATCH($A183,'Talnagögn | Numerical Data'!$B:$B), _xlfn.XMATCH($B$3,'Talnagögn | Numerical Data'!$157:$157))</f>
        <v>-25.863130580042139</v>
      </c>
      <c r="AA183" s="120" cm="1">
        <f t="array" ref="AA183">INDEX('Talnagögn | Numerical Data'!$1:$1048576, _xlfn.XMATCH($A183,'Talnagögn | Numerical Data'!$B:$B), _xlfn.XMATCH($B$2,'Talnagögn | Numerical Data'!$157:$157))/INDEX('Talnagögn | Numerical Data'!$1:$1048576, _xlfn.XMATCH($A183,'Talnagögn | Numerical Data'!$B:$B), _xlfn.XMATCH($B$3,'Talnagögn | Numerical Data'!$157:$157))-1</f>
        <v>-4.3754112191594419E-2</v>
      </c>
      <c r="AB183" s="74" cm="1">
        <f t="array" ref="AB183">INDEX('Talnagögn | Numerical Data'!$1:$1048576, _xlfn.XMATCH($A183,'Talnagögn | Numerical Data'!$B:$B), _xlfn.XMATCH($B$2,'Talnagögn | Numerical Data'!$157:$157))-INDEX('Talnagögn | Numerical Data'!$1:$1048576, _xlfn.XMATCH($A183,'Talnagögn | Numerical Data'!$B:$B), _xlfn.XMATCH($B$5,'Talnagögn | Numerical Data'!$157:$157))</f>
        <v>-31.621235082022054</v>
      </c>
      <c r="AC183" s="62" cm="1">
        <f t="array" ref="AC183">INDEX('Talnagögn | Numerical Data'!$1:$1048576, _xlfn.XMATCH($A183,'Talnagögn | Numerical Data'!$B:$B), _xlfn.XMATCH($B$2,'Talnagögn | Numerical Data'!$157:$157))/INDEX('Talnagögn | Numerical Data'!$1:$1048576, _xlfn.XMATCH($A183,'Talnagögn | Numerical Data'!$B:$B), _xlfn.XMATCH($B$5,'Talnagögn | Numerical Data'!$157:$157))-1</f>
        <v>-5.2979333271177764E-2</v>
      </c>
    </row>
    <row r="184" spans="1:29" ht="21" customHeight="1" x14ac:dyDescent="0.25">
      <c r="A184" s="268" t="s">
        <v>92</v>
      </c>
      <c r="B184" s="263" t="s">
        <v>62</v>
      </c>
      <c r="D184" s="82" t="str">
        <f>'Talnagögn | Numerical Data'!$D$166</f>
        <v>Urðun úrgangs</v>
      </c>
      <c r="E184" s="35" cm="1">
        <f t="array" ref="E184">INDEX('Talnagögn | Numerical Data'!$1:$1048576, _xlfn.XMATCH($A184,'Talnagögn | Numerical Data'!$B:$B), _xlfn.XMATCH($B$2,'Talnagögn | Numerical Data'!$157:$157))</f>
        <v>201.15949409299373</v>
      </c>
      <c r="F184" s="99">
        <f t="shared" si="2"/>
        <v>7.4874462620577564E-2</v>
      </c>
      <c r="G184" s="70" cm="1">
        <f t="array" ref="G184">INDEX('Talnagögn | Numerical Data'!$1:$1048576, _xlfn.XMATCH($A184,'Talnagögn | Numerical Data'!$B:$B), _xlfn.XMATCH($B$2,'Talnagögn | Numerical Data'!$157:$157))-INDEX('Talnagögn | Numerical Data'!$1:$1048576, _xlfn.XMATCH($A184,'Talnagögn | Numerical Data'!$B:$B), _xlfn.XMATCH($B$3,'Talnagögn | Numerical Data'!$157:$157))</f>
        <v>-13.469130122704797</v>
      </c>
      <c r="H184" s="120" cm="1">
        <f t="array" ref="H184">INDEX('Talnagögn | Numerical Data'!$1:$1048576, _xlfn.XMATCH($A184,'Talnagögn | Numerical Data'!$B:$B), _xlfn.XMATCH($B$2,'Talnagögn | Numerical Data'!$157:$157))/INDEX('Talnagögn | Numerical Data'!$1:$1048576, _xlfn.XMATCH($A184,'Talnagögn | Numerical Data'!$B:$B), _xlfn.XMATCH($B$3,'Talnagögn | Numerical Data'!$157:$157))-1</f>
        <v>-6.2755516287373303E-2</v>
      </c>
      <c r="I184" s="74" cm="1">
        <f t="array" ref="I184">INDEX('Talnagögn | Numerical Data'!$1:$1048576, _xlfn.XMATCH($A184,'Talnagögn | Numerical Data'!$B:$B), _xlfn.XMATCH($B$2,'Talnagögn | Numerical Data'!$157:$157))-INDEX('Talnagögn | Numerical Data'!$1:$1048576, _xlfn.XMATCH($A184,'Talnagögn | Numerical Data'!$B:$B), _xlfn.XMATCH($B$5,'Talnagögn | Numerical Data'!$157:$157))</f>
        <v>-82.721242939965236</v>
      </c>
      <c r="J184" s="73" cm="1">
        <f t="array" ref="J184">INDEX('Talnagögn | Numerical Data'!$1:$1048576, _xlfn.XMATCH($A184,'Talnagögn | Numerical Data'!$B:$B), _xlfn.XMATCH($B$2,'Talnagögn | Numerical Data'!$157:$157))/INDEX('Talnagögn | Numerical Data'!$1:$1048576, _xlfn.XMATCH($A184,'Talnagögn | Numerical Data'!$B:$B), _xlfn.XMATCH($B$5,'Talnagögn | Numerical Data'!$157:$157))-1</f>
        <v>-0.29139435033367966</v>
      </c>
      <c r="L184" s="133"/>
      <c r="M184" s="62"/>
      <c r="N184" s="29"/>
      <c r="O184" s="29"/>
      <c r="P184" s="29"/>
      <c r="Q184" s="29"/>
      <c r="R184" s="29"/>
      <c r="S184" s="58"/>
      <c r="U184" s="394"/>
      <c r="W184" s="393" t="s">
        <v>204</v>
      </c>
      <c r="X184" s="35" cm="1">
        <f t="array" ref="X184">INDEX('Talnagögn | Numerical Data'!$1:$1048576, _xlfn.XMATCH($A184,'Talnagögn | Numerical Data'!$B:$B), _xlfn.XMATCH($B$2,'Talnagögn | Numerical Data'!$157:$157))</f>
        <v>201.15949409299373</v>
      </c>
      <c r="Y184" s="99">
        <f t="shared" si="3"/>
        <v>7.4874462620577564E-2</v>
      </c>
      <c r="Z184" s="70" cm="1">
        <f t="array" ref="Z184">INDEX('Talnagögn | Numerical Data'!$1:$1048576, _xlfn.XMATCH($A184,'Talnagögn | Numerical Data'!$B:$B), _xlfn.XMATCH($B$2,'Talnagögn | Numerical Data'!$157:$157))-INDEX('Talnagögn | Numerical Data'!$1:$1048576, _xlfn.XMATCH($A184,'Talnagögn | Numerical Data'!$B:$B), _xlfn.XMATCH($B$3,'Talnagögn | Numerical Data'!$157:$157))</f>
        <v>-13.469130122704797</v>
      </c>
      <c r="AA184" s="120" cm="1">
        <f t="array" ref="AA184">INDEX('Talnagögn | Numerical Data'!$1:$1048576, _xlfn.XMATCH($A184,'Talnagögn | Numerical Data'!$B:$B), _xlfn.XMATCH($B$2,'Talnagögn | Numerical Data'!$157:$157))/INDEX('Talnagögn | Numerical Data'!$1:$1048576, _xlfn.XMATCH($A184,'Talnagögn | Numerical Data'!$B:$B), _xlfn.XMATCH($B$3,'Talnagögn | Numerical Data'!$157:$157))-1</f>
        <v>-6.2755516287373303E-2</v>
      </c>
      <c r="AB184" s="74" cm="1">
        <f t="array" ref="AB184">INDEX('Talnagögn | Numerical Data'!$1:$1048576, _xlfn.XMATCH($A184,'Talnagögn | Numerical Data'!$B:$B), _xlfn.XMATCH($B$2,'Talnagögn | Numerical Data'!$157:$157))-INDEX('Talnagögn | Numerical Data'!$1:$1048576, _xlfn.XMATCH($A184,'Talnagögn | Numerical Data'!$B:$B), _xlfn.XMATCH($B$5,'Talnagögn | Numerical Data'!$157:$157))</f>
        <v>-82.721242939965236</v>
      </c>
      <c r="AC184" s="73" cm="1">
        <f t="array" ref="AC184">INDEX('Talnagögn | Numerical Data'!$1:$1048576, _xlfn.XMATCH($A184,'Talnagögn | Numerical Data'!$B:$B), _xlfn.XMATCH($B$2,'Talnagögn | Numerical Data'!$157:$157))/INDEX('Talnagögn | Numerical Data'!$1:$1048576, _xlfn.XMATCH($A184,'Talnagögn | Numerical Data'!$B:$B), _xlfn.XMATCH($B$5,'Talnagögn | Numerical Data'!$157:$157))-1</f>
        <v>-0.29139435033367966</v>
      </c>
    </row>
    <row r="185" spans="1:29" ht="21" customHeight="1" x14ac:dyDescent="0.25">
      <c r="A185" s="268" t="s">
        <v>76</v>
      </c>
      <c r="B185" s="263" t="s">
        <v>62</v>
      </c>
      <c r="D185" s="83" t="str">
        <f>'Talnagögn | Numerical Data'!$D$167</f>
        <v>Kælibúnaður (F-gös)</v>
      </c>
      <c r="E185" s="70" cm="1">
        <f t="array" ref="E185">INDEX('Talnagögn | Numerical Data'!$1:$1048576, _xlfn.XMATCH($A185,'Talnagögn | Numerical Data'!$B:$B), _xlfn.XMATCH($B$2,'Talnagögn | Numerical Data'!$157:$157))</f>
        <v>124.63478001256811</v>
      </c>
      <c r="F185" s="99">
        <f t="shared" si="2"/>
        <v>4.6390861238500038E-2</v>
      </c>
      <c r="G185" s="65" cm="1">
        <f t="array" ref="G185">INDEX('Talnagögn | Numerical Data'!$1:$1048576, _xlfn.XMATCH($A185,'Talnagögn | Numerical Data'!$B:$B), _xlfn.XMATCH($B$2,'Talnagögn | Numerical Data'!$157:$157))-INDEX('Talnagögn | Numerical Data'!$1:$1048576, _xlfn.XMATCH($A185,'Talnagögn | Numerical Data'!$B:$B), _xlfn.XMATCH($B$3,'Talnagögn | Numerical Data'!$157:$157))</f>
        <v>-8.6295120490210309</v>
      </c>
      <c r="H185" s="120" cm="1">
        <f t="array" ref="H185">INDEX('Talnagögn | Numerical Data'!$1:$1048576, _xlfn.XMATCH($A185,'Talnagögn | Numerical Data'!$B:$B), _xlfn.XMATCH($B$2,'Talnagögn | Numerical Data'!$157:$157))/INDEX('Talnagögn | Numerical Data'!$1:$1048576, _xlfn.XMATCH($A185,'Talnagögn | Numerical Data'!$B:$B), _xlfn.XMATCH($B$3,'Talnagögn | Numerical Data'!$157:$157))-1</f>
        <v>-6.4754871057528529E-2</v>
      </c>
      <c r="I185" s="35" cm="1">
        <f t="array" ref="I185">INDEX('Talnagögn | Numerical Data'!$1:$1048576, _xlfn.XMATCH($A185,'Talnagögn | Numerical Data'!$B:$B), _xlfn.XMATCH($B$2,'Talnagögn | Numerical Data'!$157:$157))-INDEX('Talnagögn | Numerical Data'!$1:$1048576, _xlfn.XMATCH($A185,'Talnagögn | Numerical Data'!$B:$B), _xlfn.XMATCH($B$5,'Talnagögn | Numerical Data'!$157:$157))</f>
        <v>67.433538606423269</v>
      </c>
      <c r="J185" s="73" cm="1">
        <f t="array" ref="J185">INDEX('Talnagögn | Numerical Data'!$1:$1048576, _xlfn.XMATCH($A185,'Talnagögn | Numerical Data'!$B:$B), _xlfn.XMATCH($B$2,'Talnagögn | Numerical Data'!$157:$157))/INDEX('Talnagögn | Numerical Data'!$1:$1048576, _xlfn.XMATCH($A185,'Talnagögn | Numerical Data'!$B:$B), _xlfn.XMATCH($B$5,'Talnagögn | Numerical Data'!$157:$157))-1</f>
        <v>1.1788824324218115</v>
      </c>
      <c r="L185" s="57"/>
      <c r="M185" s="62"/>
      <c r="N185" s="29"/>
      <c r="O185" s="29"/>
      <c r="P185" s="29"/>
      <c r="Q185" s="29"/>
      <c r="R185" s="29"/>
      <c r="S185" s="58"/>
      <c r="U185" s="394"/>
      <c r="W185" s="443" t="s">
        <v>195</v>
      </c>
      <c r="X185" s="70" cm="1">
        <f t="array" ref="X185">INDEX('Talnagögn | Numerical Data'!$1:$1048576, _xlfn.XMATCH($A185,'Talnagögn | Numerical Data'!$B:$B), _xlfn.XMATCH($B$2,'Talnagögn | Numerical Data'!$157:$157))</f>
        <v>124.63478001256811</v>
      </c>
      <c r="Y185" s="99">
        <f t="shared" si="3"/>
        <v>4.6390861238500038E-2</v>
      </c>
      <c r="Z185" s="65" cm="1">
        <f t="array" ref="Z185">INDEX('Talnagögn | Numerical Data'!$1:$1048576, _xlfn.XMATCH($A185,'Talnagögn | Numerical Data'!$B:$B), _xlfn.XMATCH($B$2,'Talnagögn | Numerical Data'!$157:$157))-INDEX('Talnagögn | Numerical Data'!$1:$1048576, _xlfn.XMATCH($A185,'Talnagögn | Numerical Data'!$B:$B), _xlfn.XMATCH($B$3,'Talnagögn | Numerical Data'!$157:$157))</f>
        <v>-8.6295120490210309</v>
      </c>
      <c r="AA185" s="120" cm="1">
        <f t="array" ref="AA185">INDEX('Talnagögn | Numerical Data'!$1:$1048576, _xlfn.XMATCH($A185,'Talnagögn | Numerical Data'!$B:$B), _xlfn.XMATCH($B$2,'Talnagögn | Numerical Data'!$157:$157))/INDEX('Talnagögn | Numerical Data'!$1:$1048576, _xlfn.XMATCH($A185,'Talnagögn | Numerical Data'!$B:$B), _xlfn.XMATCH($B$3,'Talnagögn | Numerical Data'!$157:$157))-1</f>
        <v>-6.4754871057528529E-2</v>
      </c>
      <c r="AB185" s="35" cm="1">
        <f t="array" ref="AB185">INDEX('Talnagögn | Numerical Data'!$1:$1048576, _xlfn.XMATCH($A185,'Talnagögn | Numerical Data'!$B:$B), _xlfn.XMATCH($B$2,'Talnagögn | Numerical Data'!$157:$157))-INDEX('Talnagögn | Numerical Data'!$1:$1048576, _xlfn.XMATCH($A185,'Talnagögn | Numerical Data'!$B:$B), _xlfn.XMATCH($B$5,'Talnagögn | Numerical Data'!$157:$157))</f>
        <v>67.433538606423269</v>
      </c>
      <c r="AC185" s="73" cm="1">
        <f t="array" ref="AC185">INDEX('Talnagögn | Numerical Data'!$1:$1048576, _xlfn.XMATCH($A185,'Talnagögn | Numerical Data'!$B:$B), _xlfn.XMATCH($B$2,'Talnagögn | Numerical Data'!$157:$157))/INDEX('Talnagögn | Numerical Data'!$1:$1048576, _xlfn.XMATCH($A185,'Talnagögn | Numerical Data'!$B:$B), _xlfn.XMATCH($B$5,'Talnagögn | Numerical Data'!$157:$157))-1</f>
        <v>1.1788824324218115</v>
      </c>
    </row>
    <row r="186" spans="1:29" ht="21" customHeight="1" x14ac:dyDescent="0.25">
      <c r="A186" s="268" t="s">
        <v>70</v>
      </c>
      <c r="B186" s="263" t="s">
        <v>62</v>
      </c>
      <c r="D186" s="82" t="str">
        <f>'Talnagögn | Numerical Data'!$D$168</f>
        <v>Jarðvarmavirkjanir</v>
      </c>
      <c r="E186" s="70" cm="1">
        <f t="array" ref="E186">INDEX('Talnagögn | Numerical Data'!$1:$1048576, _xlfn.XMATCH($A186,'Talnagögn | Numerical Data'!$B:$B), _xlfn.XMATCH($B$2,'Talnagögn | Numerical Data'!$157:$157))</f>
        <v>176.69460000000001</v>
      </c>
      <c r="F186" s="99">
        <f t="shared" si="2"/>
        <v>6.5768276474397327E-2</v>
      </c>
      <c r="G186" s="65" cm="1">
        <f t="array" ref="G186">INDEX('Talnagögn | Numerical Data'!$1:$1048576, _xlfn.XMATCH($A186,'Talnagögn | Numerical Data'!$B:$B), _xlfn.XMATCH($B$2,'Talnagögn | Numerical Data'!$157:$157))-INDEX('Talnagögn | Numerical Data'!$1:$1048576, _xlfn.XMATCH($A186,'Talnagögn | Numerical Data'!$B:$B), _xlfn.XMATCH($B$3,'Talnagögn | Numerical Data'!$157:$157))</f>
        <v>-1.4491846135524611</v>
      </c>
      <c r="H186" s="130" cm="1">
        <f t="array" ref="H186">INDEX('Talnagögn | Numerical Data'!$1:$1048576, _xlfn.XMATCH($A186,'Talnagögn | Numerical Data'!$B:$B), _xlfn.XMATCH($B$2,'Talnagögn | Numerical Data'!$157:$157))/INDEX('Talnagögn | Numerical Data'!$1:$1048576, _xlfn.XMATCH($A186,'Talnagögn | Numerical Data'!$B:$B), _xlfn.XMATCH($B$3,'Talnagögn | Numerical Data'!$157:$157))-1</f>
        <v>-8.1349153813936592E-3</v>
      </c>
      <c r="I186" s="35" cm="1">
        <f t="array" ref="I186">INDEX('Talnagögn | Numerical Data'!$1:$1048576, _xlfn.XMATCH($A186,'Talnagögn | Numerical Data'!$B:$B), _xlfn.XMATCH($B$2,'Talnagögn | Numerical Data'!$157:$157))-INDEX('Talnagögn | Numerical Data'!$1:$1048576, _xlfn.XMATCH($A186,'Talnagögn | Numerical Data'!$B:$B), _xlfn.XMATCH($B$5,'Talnagögn | Numerical Data'!$157:$157))</f>
        <v>57.257206693838583</v>
      </c>
      <c r="J186" s="73" cm="1">
        <f t="array" ref="J186">INDEX('Talnagögn | Numerical Data'!$1:$1048576, _xlfn.XMATCH($A186,'Talnagögn | Numerical Data'!$B:$B), _xlfn.XMATCH($B$2,'Talnagögn | Numerical Data'!$157:$157))/INDEX('Talnagögn | Numerical Data'!$1:$1048576, _xlfn.XMATCH($A186,'Talnagögn | Numerical Data'!$B:$B), _xlfn.XMATCH($B$5,'Talnagögn | Numerical Data'!$157:$157))-1</f>
        <v>0.47939096047640262</v>
      </c>
      <c r="L186" s="57"/>
      <c r="M186" s="62"/>
      <c r="N186" s="29"/>
      <c r="O186" s="29"/>
      <c r="P186" s="29"/>
      <c r="Q186" s="29"/>
      <c r="R186" s="29"/>
      <c r="S186" s="58"/>
      <c r="U186" s="394"/>
      <c r="W186" s="393" t="s">
        <v>202</v>
      </c>
      <c r="X186" s="70" cm="1">
        <f t="array" ref="X186">INDEX('Talnagögn | Numerical Data'!$1:$1048576, _xlfn.XMATCH($A186,'Talnagögn | Numerical Data'!$B:$B), _xlfn.XMATCH($B$2,'Talnagögn | Numerical Data'!$157:$157))</f>
        <v>176.69460000000001</v>
      </c>
      <c r="Y186" s="99">
        <f t="shared" si="3"/>
        <v>6.5768276474397327E-2</v>
      </c>
      <c r="Z186" s="65" cm="1">
        <f t="array" ref="Z186">INDEX('Talnagögn | Numerical Data'!$1:$1048576, _xlfn.XMATCH($A186,'Talnagögn | Numerical Data'!$B:$B), _xlfn.XMATCH($B$2,'Talnagögn | Numerical Data'!$157:$157))-INDEX('Talnagögn | Numerical Data'!$1:$1048576, _xlfn.XMATCH($A186,'Talnagögn | Numerical Data'!$B:$B), _xlfn.XMATCH($B$3,'Talnagögn | Numerical Data'!$157:$157))</f>
        <v>-1.4491846135524611</v>
      </c>
      <c r="AA186" s="130" cm="1">
        <f t="array" ref="AA186">INDEX('Talnagögn | Numerical Data'!$1:$1048576, _xlfn.XMATCH($A186,'Talnagögn | Numerical Data'!$B:$B), _xlfn.XMATCH($B$2,'Talnagögn | Numerical Data'!$157:$157))/INDEX('Talnagögn | Numerical Data'!$1:$1048576, _xlfn.XMATCH($A186,'Talnagögn | Numerical Data'!$B:$B), _xlfn.XMATCH($B$3,'Talnagögn | Numerical Data'!$157:$157))-1</f>
        <v>-8.1349153813936592E-3</v>
      </c>
      <c r="AB186" s="35" cm="1">
        <f t="array" ref="AB186">INDEX('Talnagögn | Numerical Data'!$1:$1048576, _xlfn.XMATCH($A186,'Talnagögn | Numerical Data'!$B:$B), _xlfn.XMATCH($B$2,'Talnagögn | Numerical Data'!$157:$157))-INDEX('Talnagögn | Numerical Data'!$1:$1048576, _xlfn.XMATCH($A186,'Talnagögn | Numerical Data'!$B:$B), _xlfn.XMATCH($B$5,'Talnagögn | Numerical Data'!$157:$157))</f>
        <v>57.257206693838583</v>
      </c>
      <c r="AC186" s="73" cm="1">
        <f t="array" ref="AC186">INDEX('Talnagögn | Numerical Data'!$1:$1048576, _xlfn.XMATCH($A186,'Talnagögn | Numerical Data'!$B:$B), _xlfn.XMATCH($B$2,'Talnagögn | Numerical Data'!$157:$157))/INDEX('Talnagögn | Numerical Data'!$1:$1048576, _xlfn.XMATCH($A186,'Talnagögn | Numerical Data'!$B:$B), _xlfn.XMATCH($B$5,'Talnagögn | Numerical Data'!$157:$157))-1</f>
        <v>0.47939096047640262</v>
      </c>
    </row>
    <row r="187" spans="1:29" ht="21" customHeight="1" x14ac:dyDescent="0.25">
      <c r="A187" s="268" t="s">
        <v>119</v>
      </c>
      <c r="B187" s="263" t="s">
        <v>62</v>
      </c>
      <c r="C187" s="263" t="s">
        <v>62</v>
      </c>
      <c r="D187" s="82" t="str">
        <f>'Talnagögn | Numerical Data'!$D$169</f>
        <v>Vélar og tæki</v>
      </c>
      <c r="E187" s="70" cm="1">
        <f t="array" ref="E187">INDEX('Talnagögn | Numerical Data'!$1:$1048576, _xlfn.XMATCH($A187,'Talnagögn | Numerical Data'!$B:$B), _xlfn.XMATCH($B$2,'Talnagögn | Numerical Data'!$157:$157))</f>
        <v>74.548194889896735</v>
      </c>
      <c r="F187" s="99">
        <f t="shared" si="2"/>
        <v>2.7747912455649362E-2</v>
      </c>
      <c r="G187" s="70" cm="1">
        <f t="array" ref="G187">INDEX('Talnagögn | Numerical Data'!$1:$1048576, _xlfn.XMATCH($A187,'Talnagögn | Numerical Data'!$B:$B), _xlfn.XMATCH($B$2,'Talnagögn | Numerical Data'!$157:$157))-INDEX('Talnagögn | Numerical Data'!$1:$1048576, _xlfn.XMATCH($A187,'Talnagögn | Numerical Data'!$B:$B), _xlfn.XMATCH($B$3,'Talnagögn | Numerical Data'!$157:$157))</f>
        <v>15.136495134245479</v>
      </c>
      <c r="H187" s="72" cm="1">
        <f t="array" ref="H187">INDEX('Talnagögn | Numerical Data'!$1:$1048576, _xlfn.XMATCH($A187,'Talnagögn | Numerical Data'!$B:$B), _xlfn.XMATCH($B$2,'Talnagögn | Numerical Data'!$157:$157))/INDEX('Talnagögn | Numerical Data'!$1:$1048576, _xlfn.XMATCH($A187,'Talnagögn | Numerical Data'!$B:$B), _xlfn.XMATCH($B$3,'Talnagögn | Numerical Data'!$157:$157))-1</f>
        <v>0.2547729689017304</v>
      </c>
      <c r="I187" s="35" cm="1">
        <f t="array" ref="I187">INDEX('Talnagögn | Numerical Data'!$1:$1048576, _xlfn.XMATCH($A187,'Talnagögn | Numerical Data'!$B:$B), _xlfn.XMATCH($B$2,'Talnagögn | Numerical Data'!$157:$157))-INDEX('Talnagögn | Numerical Data'!$1:$1048576, _xlfn.XMATCH($A187,'Talnagögn | Numerical Data'!$B:$B), _xlfn.XMATCH($B$5,'Talnagögn | Numerical Data'!$157:$157))</f>
        <v>-162.34434872759854</v>
      </c>
      <c r="J187" s="73" cm="1">
        <f t="array" ref="J187">INDEX('Talnagögn | Numerical Data'!$1:$1048576, _xlfn.XMATCH($A187,'Talnagögn | Numerical Data'!$B:$B), _xlfn.XMATCH($B$2,'Talnagögn | Numerical Data'!$157:$157))/INDEX('Talnagögn | Numerical Data'!$1:$1048576, _xlfn.XMATCH($A187,'Talnagögn | Numerical Data'!$B:$B), _xlfn.XMATCH($B$5,'Talnagögn | Numerical Data'!$157:$157))-1</f>
        <v>-0.6853079723342077</v>
      </c>
      <c r="L187" s="57"/>
      <c r="M187" s="62"/>
      <c r="N187" s="29"/>
      <c r="O187" s="29"/>
      <c r="P187" s="29"/>
      <c r="Q187" s="29"/>
      <c r="R187" s="29"/>
      <c r="S187" s="58"/>
      <c r="U187" s="394"/>
      <c r="W187" s="393" t="s">
        <v>203</v>
      </c>
      <c r="X187" s="70" cm="1">
        <f t="array" ref="X187">INDEX('Talnagögn | Numerical Data'!$1:$1048576, _xlfn.XMATCH($A187,'Talnagögn | Numerical Data'!$B:$B), _xlfn.XMATCH($B$2,'Talnagögn | Numerical Data'!$157:$157))</f>
        <v>74.548194889896735</v>
      </c>
      <c r="Y187" s="99">
        <f t="shared" si="3"/>
        <v>2.7747912455649362E-2</v>
      </c>
      <c r="Z187" s="70" cm="1">
        <f t="array" ref="Z187">INDEX('Talnagögn | Numerical Data'!$1:$1048576, _xlfn.XMATCH($A187,'Talnagögn | Numerical Data'!$B:$B), _xlfn.XMATCH($B$2,'Talnagögn | Numerical Data'!$157:$157))-INDEX('Talnagögn | Numerical Data'!$1:$1048576, _xlfn.XMATCH($A187,'Talnagögn | Numerical Data'!$B:$B), _xlfn.XMATCH($B$3,'Talnagögn | Numerical Data'!$157:$157))</f>
        <v>15.136495134245479</v>
      </c>
      <c r="AA187" s="72" cm="1">
        <f t="array" ref="AA187">INDEX('Talnagögn | Numerical Data'!$1:$1048576, _xlfn.XMATCH($A187,'Talnagögn | Numerical Data'!$B:$B), _xlfn.XMATCH($B$2,'Talnagögn | Numerical Data'!$157:$157))/INDEX('Talnagögn | Numerical Data'!$1:$1048576, _xlfn.XMATCH($A187,'Talnagögn | Numerical Data'!$B:$B), _xlfn.XMATCH($B$3,'Talnagögn | Numerical Data'!$157:$157))-1</f>
        <v>0.2547729689017304</v>
      </c>
      <c r="AB187" s="35" cm="1">
        <f t="array" ref="AB187">INDEX('Talnagögn | Numerical Data'!$1:$1048576, _xlfn.XMATCH($A187,'Talnagögn | Numerical Data'!$B:$B), _xlfn.XMATCH($B$2,'Talnagögn | Numerical Data'!$157:$157))-INDEX('Talnagögn | Numerical Data'!$1:$1048576, _xlfn.XMATCH($A187,'Talnagögn | Numerical Data'!$B:$B), _xlfn.XMATCH($B$5,'Talnagögn | Numerical Data'!$157:$157))</f>
        <v>-162.34434872759854</v>
      </c>
      <c r="AC187" s="73" cm="1">
        <f t="array" ref="AC187">INDEX('Talnagögn | Numerical Data'!$1:$1048576, _xlfn.XMATCH($A187,'Talnagögn | Numerical Data'!$B:$B), _xlfn.XMATCH($B$2,'Talnagögn | Numerical Data'!$157:$157))/INDEX('Talnagögn | Numerical Data'!$1:$1048576, _xlfn.XMATCH($A187,'Talnagögn | Numerical Data'!$B:$B), _xlfn.XMATCH($B$5,'Talnagögn | Numerical Data'!$157:$157))-1</f>
        <v>-0.6853079723342077</v>
      </c>
    </row>
    <row r="188" spans="1:29" ht="21" customHeight="1" x14ac:dyDescent="0.25">
      <c r="A188" s="268" t="s">
        <v>121</v>
      </c>
      <c r="B188" s="263" t="s">
        <v>62</v>
      </c>
      <c r="C188" s="263" t="s">
        <v>62</v>
      </c>
      <c r="D188" s="84" t="str">
        <f>'Talnagögn | Numerical Data'!$D$173</f>
        <v>Annað</v>
      </c>
      <c r="E188" s="71" cm="1">
        <f t="array" ref="E188">INDEX('Talnagögn | Numerical Data'!$1:$1048576, _xlfn.XMATCH($A188,'Talnagögn | Numerical Data'!$B:$B), _xlfn.XMATCH($B$2,'Talnagögn | Numerical Data'!$157:$157))</f>
        <v>139.00534625635646</v>
      </c>
      <c r="F188" s="88">
        <f>$E188/$E$189</f>
        <v>5.1739793089360865E-2</v>
      </c>
      <c r="G188" s="71" cm="1">
        <f t="array" ref="G188">INDEX('Talnagögn | Numerical Data'!$1:$1048576, _xlfn.XMATCH($A188,'Talnagögn | Numerical Data'!$B:$B), _xlfn.XMATCH($B$2,'Talnagögn | Numerical Data'!$157:$157))-INDEX('Talnagögn | Numerical Data'!$1:$1048576, _xlfn.XMATCH($A188,'Talnagögn | Numerical Data'!$B:$B), _xlfn.XMATCH($B$3,'Talnagögn | Numerical Data'!$157:$157))</f>
        <v>-41.22044590170708</v>
      </c>
      <c r="H188" s="131" cm="1">
        <f t="array" ref="H188">INDEX('Talnagögn | Numerical Data'!$1:$1048576, _xlfn.XMATCH($A188,'Talnagögn | Numerical Data'!$B:$B), _xlfn.XMATCH($B$2,'Talnagögn | Numerical Data'!$157:$157))/INDEX('Talnagögn | Numerical Data'!$1:$1048576, _xlfn.XMATCH($A188,'Talnagögn | Numerical Data'!$B:$B), _xlfn.XMATCH($B$3,'Talnagögn | Numerical Data'!$157:$157))-1</f>
        <v>-0.2287155762120634</v>
      </c>
      <c r="I188" s="126" cm="1">
        <f t="array" ref="I188">INDEX('Talnagögn | Numerical Data'!$1:$1048576, _xlfn.XMATCH($A188,'Talnagögn | Numerical Data'!$B:$B), _xlfn.XMATCH($B$2,'Talnagögn | Numerical Data'!$157:$157))-INDEX('Talnagögn | Numerical Data'!$1:$1048576, _xlfn.XMATCH($A188,'Talnagögn | Numerical Data'!$B:$B), _xlfn.XMATCH($B$5,'Talnagögn | Numerical Data'!$157:$157))</f>
        <v>-188.67592127228818</v>
      </c>
      <c r="J188" s="76" cm="1">
        <f t="array" ref="J188">INDEX('Talnagögn | Numerical Data'!$1:$1048576, _xlfn.XMATCH($A188,'Talnagögn | Numerical Data'!$B:$B), _xlfn.XMATCH($B$2,'Talnagögn | Numerical Data'!$157:$157))/INDEX('Talnagögn | Numerical Data'!$1:$1048576, _xlfn.XMATCH($A188,'Talnagögn | Numerical Data'!$B:$B), _xlfn.XMATCH($B$5,'Talnagögn | Numerical Data'!$157:$157))-1</f>
        <v>-0.5757909895041371</v>
      </c>
      <c r="L188" s="57"/>
      <c r="M188" s="62"/>
      <c r="N188" s="29"/>
      <c r="O188" s="29"/>
      <c r="P188" s="29"/>
      <c r="Q188" s="29"/>
      <c r="R188" s="29"/>
      <c r="S188" s="58"/>
      <c r="U188" s="394"/>
      <c r="W188" s="274" t="s">
        <v>196</v>
      </c>
      <c r="X188" s="71" cm="1">
        <f t="array" ref="X188">INDEX('Talnagögn | Numerical Data'!$1:$1048576, _xlfn.XMATCH($A188,'Talnagögn | Numerical Data'!$B:$B), _xlfn.XMATCH($B$2,'Talnagögn | Numerical Data'!$157:$157))</f>
        <v>139.00534625635646</v>
      </c>
      <c r="Y188" s="88">
        <f t="shared" si="3"/>
        <v>5.1739793089360865E-2</v>
      </c>
      <c r="Z188" s="71" cm="1">
        <f t="array" ref="Z188">INDEX('Talnagögn | Numerical Data'!$1:$1048576, _xlfn.XMATCH($A188,'Talnagögn | Numerical Data'!$B:$B), _xlfn.XMATCH($B$2,'Talnagögn | Numerical Data'!$157:$157))-INDEX('Talnagögn | Numerical Data'!$1:$1048576, _xlfn.XMATCH($A188,'Talnagögn | Numerical Data'!$B:$B), _xlfn.XMATCH($B$3,'Talnagögn | Numerical Data'!$157:$157))</f>
        <v>-41.22044590170708</v>
      </c>
      <c r="AA188" s="131" cm="1">
        <f t="array" ref="AA188">INDEX('Talnagögn | Numerical Data'!$1:$1048576, _xlfn.XMATCH($A188,'Talnagögn | Numerical Data'!$B:$B), _xlfn.XMATCH($B$2,'Talnagögn | Numerical Data'!$157:$157))/INDEX('Talnagögn | Numerical Data'!$1:$1048576, _xlfn.XMATCH($A188,'Talnagögn | Numerical Data'!$B:$B), _xlfn.XMATCH($B$3,'Talnagögn | Numerical Data'!$157:$157))-1</f>
        <v>-0.2287155762120634</v>
      </c>
      <c r="AB188" s="126" cm="1">
        <f t="array" ref="AB188">INDEX('Talnagögn | Numerical Data'!$1:$1048576, _xlfn.XMATCH($A188,'Talnagögn | Numerical Data'!$B:$B), _xlfn.XMATCH($B$2,'Talnagögn | Numerical Data'!$157:$157))-INDEX('Talnagögn | Numerical Data'!$1:$1048576, _xlfn.XMATCH($A188,'Talnagögn | Numerical Data'!$B:$B), _xlfn.XMATCH($B$5,'Talnagögn | Numerical Data'!$157:$157))</f>
        <v>-188.67592127228818</v>
      </c>
      <c r="AC188" s="76" cm="1">
        <f t="array" ref="AC188">INDEX('Talnagögn | Numerical Data'!$1:$1048576, _xlfn.XMATCH($A188,'Talnagögn | Numerical Data'!$B:$B), _xlfn.XMATCH($B$2,'Talnagögn | Numerical Data'!$157:$157))/INDEX('Talnagögn | Numerical Data'!$1:$1048576, _xlfn.XMATCH($A188,'Talnagögn | Numerical Data'!$B:$B), _xlfn.XMATCH($B$5,'Talnagögn | Numerical Data'!$157:$157))-1</f>
        <v>-0.5757909895041371</v>
      </c>
    </row>
    <row r="189" spans="1:29" s="16" customFormat="1" ht="30" customHeight="1" x14ac:dyDescent="0.25">
      <c r="A189" s="266" t="s">
        <v>123</v>
      </c>
      <c r="B189" s="271" t="s">
        <v>62</v>
      </c>
      <c r="C189" s="263" t="s">
        <v>62</v>
      </c>
      <c r="D189" s="75" t="s">
        <v>38</v>
      </c>
      <c r="E189" s="78" cm="1">
        <f t="array" ref="E189">INDEX('Talnagögn | Numerical Data'!$1:$1048576, _xlfn.XMATCH($A189,'Talnagögn | Numerical Data'!$B:$B), _xlfn.XMATCH($B$2,'Talnagögn | Numerical Data'!$157:$157))</f>
        <v>2686.6235436287398</v>
      </c>
      <c r="F189" s="85">
        <f>SUM(F181:F188)</f>
        <v>1.0000005008169239</v>
      </c>
      <c r="G189" s="78" cm="1">
        <f t="array" ref="G189">INDEX('Talnagögn | Numerical Data'!$1:$1048576, _xlfn.XMATCH($A189,'Talnagögn | Numerical Data'!$B:$B), _xlfn.XMATCH($B$2,'Talnagögn | Numerical Data'!$157:$157))-INDEX('Talnagögn | Numerical Data'!$1:$1048576, _xlfn.XMATCH($A189,'Talnagögn | Numerical Data'!$B:$B), _xlfn.XMATCH($B$3,'Talnagögn | Numerical Data'!$157:$157))</f>
        <v>-77.200679261187361</v>
      </c>
      <c r="H189" s="86" cm="1">
        <f t="array" ref="H189">INDEX('Talnagögn | Numerical Data'!$1:$1048576, _xlfn.XMATCH($A189,'Talnagögn | Numerical Data'!$B:$B), _xlfn.XMATCH($B$2,'Talnagögn | Numerical Data'!$157:$157))/INDEX('Talnagögn | Numerical Data'!$1:$1048576, _xlfn.XMATCH($A189,'Talnagögn | Numerical Data'!$B:$B), _xlfn.XMATCH($B$3,'Talnagögn | Numerical Data'!$157:$157))-1</f>
        <v>-2.7932557585179651E-2</v>
      </c>
      <c r="I189" s="127" cm="1">
        <f t="array" ref="I189">INDEX('Talnagögn | Numerical Data'!$1:$1048576, _xlfn.XMATCH($A189,'Talnagögn | Numerical Data'!$B:$B), _xlfn.XMATCH($B$2,'Talnagögn | Numerical Data'!$157:$157))-INDEX('Talnagögn | Numerical Data'!$1:$1048576, _xlfn.XMATCH($A189,'Talnagögn | Numerical Data'!$B:$B), _xlfn.XMATCH($B$5,'Talnagögn | Numerical Data'!$157:$157))</f>
        <v>-452.56272274196181</v>
      </c>
      <c r="J189" s="691" cm="1">
        <f t="array" ref="J189">INDEX('Talnagögn | Numerical Data'!$1:$1048576, _xlfn.XMATCH($A189,'Talnagögn | Numerical Data'!$B:$B), _xlfn.XMATCH($B$2,'Talnagögn | Numerical Data'!$157:$157))/INDEX('Talnagögn | Numerical Data'!$1:$1048576, _xlfn.XMATCH($A189,'Talnagögn | Numerical Data'!$B:$B), _xlfn.XMATCH($B$5,'Talnagögn | Numerical Data'!$157:$157))-1</f>
        <v>-0.14416561629048597</v>
      </c>
      <c r="L189" s="57"/>
      <c r="M189" s="62"/>
      <c r="N189" s="29"/>
      <c r="O189" s="29"/>
      <c r="P189" s="29"/>
      <c r="Q189" s="29"/>
      <c r="R189" s="29"/>
      <c r="S189" s="58"/>
      <c r="U189" s="400"/>
      <c r="W189" s="444" t="s">
        <v>253</v>
      </c>
      <c r="X189" s="78" cm="1">
        <f t="array" ref="X189">INDEX('Talnagögn | Numerical Data'!$1:$1048576, _xlfn.XMATCH($A189,'Talnagögn | Numerical Data'!$B:$B), _xlfn.XMATCH($B$2,'Talnagögn | Numerical Data'!$157:$157))</f>
        <v>2686.6235436287398</v>
      </c>
      <c r="Y189" s="85">
        <f>SUM(Y181:Y188)</f>
        <v>1.0000005008169239</v>
      </c>
      <c r="Z189" s="78" cm="1">
        <f t="array" ref="Z189">INDEX('Talnagögn | Numerical Data'!$1:$1048576, _xlfn.XMATCH($A189,'Talnagögn | Numerical Data'!$B:$B), _xlfn.XMATCH($B$2,'Talnagögn | Numerical Data'!$157:$157))-INDEX('Talnagögn | Numerical Data'!$1:$1048576, _xlfn.XMATCH($A189,'Talnagögn | Numerical Data'!$B:$B), _xlfn.XMATCH($B$3,'Talnagögn | Numerical Data'!$157:$157))</f>
        <v>-77.200679261187361</v>
      </c>
      <c r="AA189" s="86" cm="1">
        <f t="array" ref="AA189">INDEX('Talnagögn | Numerical Data'!$1:$1048576, _xlfn.XMATCH($A189,'Talnagögn | Numerical Data'!$B:$B), _xlfn.XMATCH($B$2,'Talnagögn | Numerical Data'!$157:$157))/INDEX('Talnagögn | Numerical Data'!$1:$1048576, _xlfn.XMATCH($A189,'Talnagögn | Numerical Data'!$B:$B), _xlfn.XMATCH($B$3,'Talnagögn | Numerical Data'!$157:$157))-1</f>
        <v>-2.7932557585179651E-2</v>
      </c>
      <c r="AB189" s="127" cm="1">
        <f t="array" ref="AB189">INDEX('Talnagögn | Numerical Data'!$1:$1048576, _xlfn.XMATCH($A189,'Talnagögn | Numerical Data'!$B:$B), _xlfn.XMATCH($B$2,'Talnagögn | Numerical Data'!$157:$157))-INDEX('Talnagögn | Numerical Data'!$1:$1048576, _xlfn.XMATCH($A189,'Talnagögn | Numerical Data'!$B:$B), _xlfn.XMATCH($B$5,'Talnagögn | Numerical Data'!$157:$157))</f>
        <v>-452.56272274196181</v>
      </c>
      <c r="AC189" s="691" cm="1">
        <f t="array" ref="AC189">INDEX('Talnagögn | Numerical Data'!$1:$1048576, _xlfn.XMATCH($A189,'Talnagögn | Numerical Data'!$B:$B), _xlfn.XMATCH($B$2,'Talnagögn | Numerical Data'!$157:$157))/INDEX('Talnagögn | Numerical Data'!$1:$1048576, _xlfn.XMATCH($A189,'Talnagögn | Numerical Data'!$B:$B), _xlfn.XMATCH($B$5,'Talnagögn | Numerical Data'!$157:$157))-1</f>
        <v>-0.14416561629048597</v>
      </c>
    </row>
    <row r="190" spans="1:29" s="16" customFormat="1" ht="30" customHeight="1" x14ac:dyDescent="0.25">
      <c r="A190" s="266" t="s">
        <v>123</v>
      </c>
      <c r="B190" s="269" t="s">
        <v>122</v>
      </c>
      <c r="C190" s="263" t="s">
        <v>62</v>
      </c>
      <c r="D190" s="69" t="s">
        <v>40</v>
      </c>
      <c r="E190" s="91" t="s">
        <v>344</v>
      </c>
      <c r="F190" s="80" t="s">
        <v>344</v>
      </c>
      <c r="G190" s="91" t="s">
        <v>344</v>
      </c>
      <c r="H190" s="80" t="s">
        <v>344</v>
      </c>
      <c r="I190" s="128" cm="1">
        <f t="array" ref="I190">INDEX('Talnagögn | Numerical Data'!$1:$1048576, _xlfn.XMATCH($A190,'Talnagögn | Numerical Data'!$B:$B), _xlfn.XMATCH($B$2,'Talnagögn | Numerical Data'!$157:$157))-INDEX('Talnagögn | Numerical Data'!$1:$1048576, _xlfn.XMATCH($B190,'Talnagögn | Numerical Data'!$B:$B), _xlfn.XMATCH($B$5,'Talnagögn | Numerical Data'!$157:$157))</f>
        <v>-422.70545637126042</v>
      </c>
      <c r="J190" s="197" cm="1">
        <f t="array" ref="J190">INDEX('Talnagögn | Numerical Data'!$1:$1048576, _xlfn.XMATCH($A190,'Talnagögn | Numerical Data'!$B:$B), _xlfn.XMATCH($B$2,'Talnagögn | Numerical Data'!$157:$157))/INDEX('Talnagögn | Numerical Data'!$1:$1048576, _xlfn.XMATCH($B190,'Talnagögn | Numerical Data'!$B:$B), _xlfn.XMATCH($B$5,'Talnagögn | Numerical Data'!$157:$157))-1</f>
        <v>-0.13594748460882089</v>
      </c>
      <c r="L190" s="92"/>
      <c r="M190" s="62"/>
      <c r="N190" s="29"/>
      <c r="O190" s="29"/>
      <c r="P190" s="29"/>
      <c r="Q190" s="29"/>
      <c r="R190" s="29"/>
      <c r="S190" s="58"/>
      <c r="U190" s="400"/>
      <c r="W190" s="69" t="s">
        <v>260</v>
      </c>
      <c r="X190" s="91" t="s">
        <v>344</v>
      </c>
      <c r="Y190" s="80" t="s">
        <v>344</v>
      </c>
      <c r="Z190" s="91" t="s">
        <v>344</v>
      </c>
      <c r="AA190" s="80" t="s">
        <v>344</v>
      </c>
      <c r="AB190" s="128" cm="1">
        <f t="array" ref="AB190">INDEX('Talnagögn | Numerical Data'!$1:$1048576, _xlfn.XMATCH($A190,'Talnagögn | Numerical Data'!$B:$B), _xlfn.XMATCH($B$2,'Talnagögn | Numerical Data'!$157:$157))-INDEX('Talnagögn | Numerical Data'!$1:$1048576, _xlfn.XMATCH($B190,'Talnagögn | Numerical Data'!$B:$B), _xlfn.XMATCH($B$5,'Talnagögn | Numerical Data'!$157:$157))</f>
        <v>-422.70545637126042</v>
      </c>
      <c r="AC190" s="197" cm="1">
        <f t="array" ref="AC190">INDEX('Talnagögn | Numerical Data'!$1:$1048576, _xlfn.XMATCH($A190,'Talnagögn | Numerical Data'!$B:$B), _xlfn.XMATCH($B$2,'Talnagögn | Numerical Data'!$157:$157))/INDEX('Talnagögn | Numerical Data'!$1:$1048576, _xlfn.XMATCH($B190,'Talnagögn | Numerical Data'!$B:$B), _xlfn.XMATCH($B$5,'Talnagögn | Numerical Data'!$157:$157))-1</f>
        <v>-0.13594748460882089</v>
      </c>
    </row>
    <row r="191" spans="1:29" x14ac:dyDescent="0.25">
      <c r="C191" s="263" t="s">
        <v>62</v>
      </c>
      <c r="D191" s="41" t="s">
        <v>45</v>
      </c>
      <c r="E191" s="67"/>
      <c r="F191" s="68"/>
      <c r="G191" s="16"/>
      <c r="H191" s="57"/>
      <c r="I191" s="57"/>
      <c r="J191" s="62"/>
      <c r="K191" s="29"/>
      <c r="L191" s="29"/>
      <c r="M191" s="29"/>
      <c r="N191" s="29"/>
      <c r="O191" s="29"/>
      <c r="P191" s="62"/>
      <c r="Q191" s="29"/>
      <c r="R191" s="29"/>
      <c r="S191" s="29"/>
      <c r="T191" s="29"/>
      <c r="U191" s="396"/>
      <c r="V191" s="58"/>
      <c r="W191" s="41" t="s">
        <v>246</v>
      </c>
    </row>
    <row r="192" spans="1:29" x14ac:dyDescent="0.25">
      <c r="C192" s="263" t="s">
        <v>62</v>
      </c>
      <c r="D192" s="41"/>
      <c r="E192" s="67"/>
      <c r="F192" s="68"/>
      <c r="G192" s="16"/>
      <c r="H192" s="57"/>
      <c r="I192" s="57"/>
      <c r="J192" s="62"/>
      <c r="K192" s="29"/>
      <c r="L192" s="29"/>
      <c r="M192" s="29"/>
      <c r="N192" s="29"/>
      <c r="O192" s="29"/>
      <c r="P192" s="62"/>
      <c r="Q192" s="29"/>
      <c r="R192" s="29"/>
      <c r="S192" s="29"/>
      <c r="T192" s="29"/>
      <c r="U192" s="396"/>
      <c r="V192" s="58"/>
    </row>
    <row r="193" spans="1:22" x14ac:dyDescent="0.25">
      <c r="D193" s="41"/>
      <c r="E193" s="67"/>
      <c r="F193" s="68"/>
      <c r="G193" s="16"/>
      <c r="H193" s="57"/>
      <c r="I193" s="57"/>
      <c r="J193" s="62"/>
      <c r="K193" s="29"/>
      <c r="L193" s="29"/>
      <c r="M193" s="29"/>
      <c r="N193" s="29"/>
      <c r="O193" s="29"/>
      <c r="P193" s="62"/>
      <c r="Q193" s="29"/>
      <c r="R193" s="29"/>
      <c r="S193" s="29"/>
      <c r="T193" s="29"/>
      <c r="U193" s="396"/>
      <c r="V193" s="58"/>
    </row>
    <row r="194" spans="1:22" x14ac:dyDescent="0.25">
      <c r="D194" s="41"/>
      <c r="E194" s="67"/>
      <c r="F194" s="68"/>
      <c r="G194" s="16"/>
      <c r="H194" s="57"/>
      <c r="I194" s="57"/>
      <c r="J194" s="62"/>
      <c r="K194" s="29"/>
      <c r="L194" s="29"/>
      <c r="M194" s="29"/>
      <c r="N194" s="29"/>
      <c r="O194" s="29"/>
      <c r="P194" s="62"/>
      <c r="Q194" s="29"/>
      <c r="R194" s="29"/>
      <c r="S194" s="29"/>
      <c r="T194" s="29"/>
      <c r="U194" s="396"/>
      <c r="V194" s="58"/>
    </row>
    <row r="195" spans="1:22" x14ac:dyDescent="0.25">
      <c r="D195" s="41"/>
      <c r="E195" s="67"/>
      <c r="F195" s="68"/>
      <c r="G195" s="16"/>
      <c r="H195" s="57"/>
      <c r="I195" s="57"/>
      <c r="J195" s="62"/>
      <c r="K195" s="29"/>
      <c r="L195" s="29"/>
      <c r="M195" s="29"/>
      <c r="N195" s="29"/>
      <c r="O195" s="29"/>
      <c r="P195" s="62"/>
      <c r="Q195" s="29"/>
      <c r="R195" s="29"/>
      <c r="S195" s="29"/>
      <c r="T195" s="29"/>
      <c r="U195" s="396"/>
      <c r="V195" s="58"/>
    </row>
    <row r="196" spans="1:22" x14ac:dyDescent="0.25">
      <c r="D196" s="41"/>
      <c r="E196" s="67"/>
      <c r="F196" s="68"/>
      <c r="G196" s="16"/>
      <c r="H196" s="57"/>
      <c r="I196" s="57"/>
      <c r="J196" s="62"/>
      <c r="K196" s="29"/>
      <c r="L196" s="29"/>
      <c r="M196" s="29"/>
      <c r="N196" s="29"/>
      <c r="O196" s="29"/>
      <c r="P196" s="62"/>
      <c r="Q196" s="29"/>
      <c r="R196" s="29"/>
      <c r="S196" s="29"/>
      <c r="T196" s="29"/>
      <c r="U196" s="396"/>
      <c r="V196" s="58"/>
    </row>
    <row r="197" spans="1:22" x14ac:dyDescent="0.25">
      <c r="D197" s="41"/>
      <c r="E197" s="67"/>
      <c r="F197" s="68"/>
      <c r="G197" s="16"/>
      <c r="H197" s="57"/>
      <c r="I197" s="57"/>
      <c r="J197" s="62"/>
      <c r="K197" s="29"/>
      <c r="L197" s="29"/>
      <c r="M197" s="29"/>
      <c r="N197" s="29"/>
      <c r="O197" s="29"/>
      <c r="P197" s="62"/>
      <c r="Q197" s="29"/>
      <c r="R197" s="29"/>
      <c r="S197" s="29"/>
      <c r="T197" s="29"/>
      <c r="U197" s="396"/>
      <c r="V197" s="58"/>
    </row>
    <row r="198" spans="1:22" x14ac:dyDescent="0.25">
      <c r="D198" s="41"/>
      <c r="E198" s="67"/>
      <c r="F198" s="68"/>
      <c r="G198" s="16"/>
      <c r="H198" s="57"/>
      <c r="I198" s="57"/>
      <c r="J198" s="62"/>
      <c r="K198" s="29"/>
      <c r="L198" s="29"/>
      <c r="M198" s="29"/>
      <c r="N198" s="29"/>
      <c r="O198" s="29"/>
      <c r="P198" s="62"/>
      <c r="Q198" s="29"/>
      <c r="R198" s="29"/>
      <c r="S198" s="29"/>
      <c r="T198" s="29"/>
      <c r="U198" s="396"/>
      <c r="V198" s="58"/>
    </row>
    <row r="199" spans="1:22" x14ac:dyDescent="0.25">
      <c r="D199" s="41"/>
      <c r="E199" s="67"/>
      <c r="F199" s="68"/>
      <c r="G199" s="16"/>
      <c r="H199" s="57"/>
      <c r="I199" s="57"/>
      <c r="J199" s="62"/>
      <c r="K199" s="29"/>
      <c r="L199" s="29"/>
      <c r="M199" s="29"/>
      <c r="N199" s="29"/>
      <c r="O199" s="29"/>
      <c r="P199" s="62"/>
      <c r="Q199" s="29"/>
      <c r="R199" s="29"/>
      <c r="S199" s="29"/>
      <c r="T199" s="29"/>
      <c r="U199" s="396"/>
      <c r="V199" s="58"/>
    </row>
    <row r="200" spans="1:22" x14ac:dyDescent="0.25">
      <c r="D200" s="41"/>
      <c r="E200" s="67"/>
      <c r="F200" s="68"/>
      <c r="G200" s="16"/>
      <c r="H200" s="57"/>
      <c r="I200" s="57"/>
      <c r="J200" s="62"/>
      <c r="K200" s="29"/>
      <c r="L200" s="29"/>
      <c r="M200" s="29"/>
      <c r="N200" s="29"/>
      <c r="O200" s="29"/>
      <c r="P200" s="62"/>
      <c r="Q200" s="29"/>
      <c r="R200" s="29"/>
      <c r="S200" s="29"/>
      <c r="T200" s="29"/>
      <c r="U200" s="396"/>
      <c r="V200" s="58"/>
    </row>
    <row r="201" spans="1:22" x14ac:dyDescent="0.25">
      <c r="D201" s="41"/>
      <c r="E201" s="67"/>
      <c r="F201" s="68"/>
      <c r="G201" s="16"/>
      <c r="H201" s="57"/>
      <c r="I201" s="57"/>
      <c r="J201" s="62"/>
      <c r="K201" s="29"/>
      <c r="L201" s="29"/>
      <c r="M201" s="29"/>
      <c r="N201" s="29"/>
      <c r="O201" s="29"/>
      <c r="P201" s="62"/>
      <c r="Q201" s="29"/>
      <c r="R201" s="29"/>
      <c r="S201" s="29"/>
      <c r="T201" s="29"/>
      <c r="U201" s="396"/>
      <c r="V201" s="58"/>
    </row>
    <row r="202" spans="1:22" ht="15" customHeight="1" x14ac:dyDescent="0.25">
      <c r="A202" s="617"/>
      <c r="D202" s="41"/>
      <c r="E202" s="67"/>
      <c r="F202" s="68"/>
      <c r="G202" s="16"/>
      <c r="H202" s="57"/>
      <c r="I202" s="57"/>
      <c r="J202" s="62"/>
      <c r="K202" s="29"/>
      <c r="L202" s="29"/>
      <c r="M202" s="29"/>
      <c r="N202" s="29"/>
      <c r="O202" s="29"/>
      <c r="P202" s="62"/>
      <c r="Q202" s="29"/>
      <c r="R202" s="29"/>
      <c r="S202" s="29"/>
      <c r="T202" s="29"/>
      <c r="U202" s="396"/>
      <c r="V202" s="58"/>
    </row>
    <row r="203" spans="1:22" ht="15" customHeight="1" x14ac:dyDescent="0.25">
      <c r="A203" s="617"/>
      <c r="D203" s="41"/>
      <c r="E203" s="67"/>
      <c r="F203" s="68"/>
      <c r="G203" s="16"/>
      <c r="H203" s="57"/>
      <c r="I203" s="57"/>
      <c r="J203" s="62"/>
      <c r="K203" s="29"/>
      <c r="L203" s="29"/>
      <c r="M203" s="29"/>
      <c r="N203" s="29"/>
      <c r="O203" s="29"/>
      <c r="P203" s="62"/>
      <c r="Q203" s="29"/>
      <c r="R203" s="29"/>
      <c r="S203" s="29"/>
      <c r="T203" s="29"/>
      <c r="U203" s="396"/>
      <c r="V203" s="58"/>
    </row>
    <row r="204" spans="1:22" ht="15" customHeight="1" x14ac:dyDescent="0.25">
      <c r="A204" s="617"/>
      <c r="D204" s="41"/>
      <c r="E204" s="67"/>
      <c r="F204" s="68"/>
      <c r="G204" s="16"/>
      <c r="H204" s="57"/>
      <c r="I204" s="57"/>
      <c r="J204" s="62"/>
      <c r="K204" s="29"/>
      <c r="L204" s="29"/>
      <c r="M204" s="29"/>
      <c r="N204" s="29"/>
      <c r="O204" s="29"/>
      <c r="P204" s="62"/>
      <c r="Q204" s="29"/>
      <c r="R204" s="29"/>
      <c r="S204" s="29"/>
      <c r="T204" s="29"/>
      <c r="U204" s="396"/>
      <c r="V204" s="58"/>
    </row>
    <row r="205" spans="1:22" x14ac:dyDescent="0.25">
      <c r="D205" s="41"/>
      <c r="E205" s="67"/>
      <c r="F205" s="68"/>
      <c r="G205" s="16"/>
      <c r="H205" s="57"/>
      <c r="I205" s="57"/>
      <c r="J205" s="62"/>
      <c r="K205" s="29"/>
      <c r="L205" s="29"/>
      <c r="M205" s="29"/>
      <c r="N205" s="29"/>
      <c r="O205" s="29"/>
      <c r="P205" s="62"/>
      <c r="Q205" s="29"/>
      <c r="R205" s="29"/>
      <c r="S205" s="29"/>
      <c r="T205" s="29"/>
      <c r="U205" s="396"/>
      <c r="V205" s="58"/>
    </row>
    <row r="206" spans="1:22" x14ac:dyDescent="0.25">
      <c r="D206" s="41"/>
      <c r="E206" s="67"/>
      <c r="F206" s="68"/>
      <c r="G206" s="16"/>
      <c r="H206" s="57"/>
      <c r="I206" s="57"/>
      <c r="J206" s="62"/>
      <c r="K206" s="29"/>
      <c r="L206" s="29"/>
      <c r="M206" s="29"/>
      <c r="N206" s="29"/>
      <c r="O206" s="29"/>
      <c r="P206" s="62"/>
      <c r="Q206" s="29"/>
      <c r="R206" s="29"/>
      <c r="S206" s="29"/>
      <c r="T206" s="29"/>
      <c r="U206" s="396"/>
      <c r="V206" s="58"/>
    </row>
    <row r="207" spans="1:22" x14ac:dyDescent="0.25">
      <c r="D207" s="41"/>
      <c r="E207" s="67"/>
      <c r="F207" s="68"/>
      <c r="G207" s="16"/>
      <c r="H207" s="57"/>
      <c r="I207" s="57"/>
      <c r="J207" s="62"/>
      <c r="K207" s="29"/>
      <c r="L207" s="29"/>
      <c r="M207" s="29"/>
      <c r="N207" s="29"/>
      <c r="O207" s="29"/>
      <c r="P207" s="62"/>
      <c r="Q207" s="29"/>
      <c r="R207" s="29"/>
      <c r="S207" s="29"/>
      <c r="T207" s="29"/>
      <c r="U207" s="396"/>
      <c r="V207" s="58"/>
    </row>
    <row r="208" spans="1:22" x14ac:dyDescent="0.25">
      <c r="D208" s="41"/>
      <c r="E208" s="67"/>
      <c r="F208" s="68"/>
      <c r="G208" s="16"/>
      <c r="H208" s="57"/>
      <c r="I208" s="57"/>
      <c r="J208" s="62"/>
      <c r="K208" s="29"/>
      <c r="L208" s="29"/>
      <c r="M208" s="29"/>
      <c r="N208" s="29"/>
      <c r="O208" s="29"/>
      <c r="P208" s="62"/>
      <c r="Q208" s="29"/>
      <c r="R208" s="29"/>
      <c r="S208" s="29"/>
      <c r="T208" s="29"/>
      <c r="U208" s="396"/>
      <c r="V208" s="58"/>
    </row>
    <row r="209" spans="4:23" x14ac:dyDescent="0.25">
      <c r="D209" s="41"/>
      <c r="E209" s="67"/>
      <c r="F209" s="68"/>
      <c r="G209" s="16"/>
      <c r="H209" s="57"/>
      <c r="I209" s="57"/>
      <c r="J209" s="62"/>
      <c r="K209" s="29"/>
      <c r="L209" s="29"/>
      <c r="M209" s="29"/>
      <c r="N209" s="29"/>
      <c r="O209" s="29"/>
      <c r="P209" s="62"/>
      <c r="Q209" s="29"/>
      <c r="R209" s="29"/>
      <c r="S209" s="29"/>
      <c r="T209" s="29"/>
      <c r="U209" s="396"/>
      <c r="V209" s="58"/>
    </row>
    <row r="210" spans="4:23" x14ac:dyDescent="0.25">
      <c r="D210" s="41"/>
      <c r="E210" s="67"/>
      <c r="F210" s="68"/>
      <c r="G210" s="16"/>
      <c r="H210" s="57"/>
      <c r="I210" s="57"/>
      <c r="J210" s="62"/>
      <c r="K210" s="29"/>
      <c r="L210" s="29"/>
      <c r="M210" s="29"/>
      <c r="N210" s="29"/>
      <c r="O210" s="29"/>
      <c r="P210" s="62"/>
      <c r="Q210" s="29"/>
      <c r="R210" s="29"/>
      <c r="S210" s="29"/>
      <c r="T210" s="29"/>
      <c r="U210" s="396"/>
      <c r="V210" s="58"/>
    </row>
    <row r="211" spans="4:23" x14ac:dyDescent="0.25">
      <c r="D211" s="41"/>
      <c r="E211" s="67"/>
      <c r="F211" s="68"/>
      <c r="G211" s="16"/>
      <c r="H211" s="57"/>
      <c r="I211" s="57"/>
      <c r="J211" s="62"/>
      <c r="K211" s="29"/>
      <c r="L211" s="29"/>
      <c r="M211" s="29"/>
      <c r="N211" s="29"/>
      <c r="O211" s="29"/>
      <c r="P211" s="62"/>
      <c r="Q211" s="29"/>
      <c r="R211" s="29"/>
      <c r="S211" s="29"/>
      <c r="T211" s="29"/>
      <c r="U211" s="396"/>
      <c r="V211" s="58"/>
    </row>
    <row r="212" spans="4:23" x14ac:dyDescent="0.25">
      <c r="D212" s="41"/>
      <c r="E212" s="67"/>
      <c r="F212" s="68"/>
      <c r="G212" s="16"/>
      <c r="H212" s="57"/>
      <c r="I212" s="57"/>
      <c r="J212" s="62"/>
      <c r="K212" s="29"/>
      <c r="L212" s="29"/>
      <c r="M212" s="29"/>
      <c r="N212" s="29"/>
      <c r="O212" s="29"/>
      <c r="P212" s="62"/>
      <c r="Q212" s="29"/>
      <c r="R212" s="29"/>
      <c r="S212" s="29"/>
      <c r="T212" s="29"/>
      <c r="U212" s="396"/>
      <c r="V212" s="58"/>
    </row>
    <row r="213" spans="4:23" x14ac:dyDescent="0.25">
      <c r="D213" s="41"/>
      <c r="E213" s="67"/>
      <c r="F213" s="68"/>
      <c r="G213" s="16"/>
      <c r="H213" s="57"/>
      <c r="I213" s="57"/>
      <c r="J213" s="62"/>
      <c r="K213" s="29"/>
      <c r="L213" s="29"/>
      <c r="M213" s="29"/>
      <c r="N213" s="29"/>
      <c r="O213" s="29"/>
      <c r="P213" s="62"/>
      <c r="Q213" s="29"/>
      <c r="R213" s="29"/>
      <c r="S213" s="29"/>
      <c r="T213" s="29"/>
      <c r="U213" s="396"/>
      <c r="V213" s="58"/>
    </row>
    <row r="214" spans="4:23" x14ac:dyDescent="0.25">
      <c r="D214" s="41"/>
      <c r="E214" s="67"/>
      <c r="F214" s="68"/>
      <c r="G214" s="16"/>
      <c r="H214" s="57"/>
      <c r="I214" s="57"/>
      <c r="J214" s="62"/>
      <c r="K214" s="29"/>
      <c r="L214" s="29"/>
      <c r="M214" s="29"/>
      <c r="N214" s="29"/>
      <c r="O214" s="29"/>
      <c r="P214" s="62"/>
      <c r="Q214" s="29"/>
      <c r="R214" s="29"/>
      <c r="S214" s="29"/>
      <c r="T214" s="29"/>
      <c r="U214" s="396"/>
      <c r="V214" s="58"/>
    </row>
    <row r="215" spans="4:23" x14ac:dyDescent="0.25">
      <c r="D215" s="41"/>
      <c r="E215" s="67"/>
      <c r="F215" s="68"/>
      <c r="G215" s="16"/>
      <c r="H215" s="57"/>
      <c r="I215" s="57"/>
      <c r="J215" s="62"/>
      <c r="K215" s="29"/>
      <c r="L215" s="29"/>
      <c r="M215" s="29"/>
      <c r="N215" s="29"/>
      <c r="O215" s="29"/>
      <c r="P215" s="62"/>
      <c r="Q215" s="29"/>
      <c r="R215" s="29"/>
      <c r="S215" s="29"/>
      <c r="T215" s="29"/>
      <c r="U215" s="396"/>
      <c r="V215" s="58"/>
    </row>
    <row r="216" spans="4:23" x14ac:dyDescent="0.25">
      <c r="D216" s="41"/>
      <c r="E216" s="67"/>
      <c r="F216" s="68"/>
      <c r="G216" s="16"/>
      <c r="H216" s="57"/>
      <c r="I216" s="57"/>
      <c r="J216" s="62"/>
      <c r="K216" s="29"/>
      <c r="L216" s="29"/>
      <c r="M216" s="29"/>
      <c r="N216" s="29"/>
      <c r="O216" s="29"/>
      <c r="P216" s="62"/>
      <c r="Q216" s="29"/>
      <c r="R216" s="29"/>
      <c r="S216" s="29"/>
      <c r="T216" s="29"/>
      <c r="U216" s="396"/>
      <c r="V216" s="58"/>
    </row>
    <row r="217" spans="4:23" x14ac:dyDescent="0.25">
      <c r="D217" s="41"/>
      <c r="E217" s="67"/>
      <c r="F217" s="68"/>
      <c r="G217" s="16"/>
      <c r="H217" s="57"/>
      <c r="I217" s="57"/>
      <c r="J217" s="62"/>
      <c r="K217" s="29"/>
      <c r="L217" s="29"/>
      <c r="M217" s="29"/>
      <c r="N217" s="29"/>
      <c r="O217" s="29"/>
      <c r="P217" s="62"/>
      <c r="Q217" s="29"/>
      <c r="R217" s="29"/>
      <c r="S217" s="29"/>
      <c r="T217" s="29"/>
      <c r="U217" s="396"/>
      <c r="V217" s="58"/>
    </row>
    <row r="218" spans="4:23" x14ac:dyDescent="0.25">
      <c r="D218" s="41"/>
      <c r="E218" s="67"/>
      <c r="F218" s="68"/>
      <c r="G218" s="16"/>
      <c r="H218" s="57"/>
      <c r="I218" s="57"/>
      <c r="J218" s="62"/>
      <c r="K218" s="29"/>
      <c r="L218" s="29"/>
      <c r="M218" s="29"/>
      <c r="N218" s="29"/>
      <c r="O218" s="29"/>
      <c r="P218" s="62"/>
      <c r="Q218" s="29"/>
      <c r="R218" s="29"/>
      <c r="S218" s="29"/>
      <c r="T218" s="29"/>
      <c r="U218" s="396"/>
      <c r="V218" s="58"/>
    </row>
    <row r="219" spans="4:23" s="31" customFormat="1" ht="27" customHeight="1" x14ac:dyDescent="0.25">
      <c r="D219" s="621" t="s">
        <v>35</v>
      </c>
      <c r="U219" s="401"/>
      <c r="W219" s="621" t="s">
        <v>249</v>
      </c>
    </row>
    <row r="220" spans="4:23" x14ac:dyDescent="0.25">
      <c r="D220" s="41"/>
      <c r="E220" s="67"/>
      <c r="F220" s="68"/>
      <c r="G220" s="16"/>
      <c r="H220" s="57"/>
      <c r="I220" s="57"/>
      <c r="J220" s="62"/>
      <c r="K220" s="29"/>
      <c r="L220" s="29"/>
      <c r="M220" s="29"/>
      <c r="N220" s="29"/>
      <c r="O220" s="29"/>
      <c r="P220" s="62"/>
      <c r="Q220" s="29"/>
      <c r="R220" s="29"/>
      <c r="S220" s="29"/>
      <c r="T220" s="29"/>
      <c r="U220" s="396"/>
      <c r="V220" s="58"/>
    </row>
    <row r="221" spans="4:23" x14ac:dyDescent="0.25">
      <c r="D221" s="41"/>
      <c r="E221" s="67"/>
      <c r="F221" s="68"/>
      <c r="G221" s="16"/>
      <c r="H221" s="57"/>
      <c r="I221" s="57"/>
      <c r="J221" s="62"/>
      <c r="K221" s="29"/>
      <c r="L221" s="29"/>
      <c r="M221" s="29"/>
      <c r="N221" s="29"/>
      <c r="O221" s="29"/>
      <c r="P221" s="62"/>
      <c r="Q221" s="29"/>
      <c r="R221" s="29"/>
      <c r="S221" s="29"/>
      <c r="T221" s="29"/>
      <c r="U221" s="396"/>
      <c r="V221" s="58"/>
    </row>
    <row r="222" spans="4:23" x14ac:dyDescent="0.25">
      <c r="D222" s="41"/>
      <c r="E222" s="67"/>
      <c r="F222" s="68"/>
      <c r="G222" s="16"/>
      <c r="H222" s="57"/>
      <c r="I222" s="57"/>
      <c r="J222" s="62"/>
      <c r="K222" s="29"/>
      <c r="L222" s="29"/>
      <c r="M222" s="29"/>
      <c r="N222" s="29"/>
      <c r="O222" s="29"/>
      <c r="P222" s="62"/>
      <c r="Q222" s="29"/>
      <c r="R222" s="29"/>
      <c r="S222" s="29"/>
      <c r="T222" s="29"/>
      <c r="U222" s="396"/>
      <c r="V222" s="58"/>
    </row>
    <row r="223" spans="4:23" x14ac:dyDescent="0.25">
      <c r="D223" s="41"/>
      <c r="E223" s="67"/>
      <c r="F223" s="68"/>
      <c r="G223" s="16"/>
      <c r="H223" s="57"/>
      <c r="I223" s="57"/>
      <c r="J223" s="62"/>
      <c r="K223" s="29"/>
      <c r="L223" s="29"/>
      <c r="M223" s="29"/>
      <c r="N223" s="29"/>
      <c r="O223" s="29"/>
      <c r="P223" s="62"/>
      <c r="Q223" s="29"/>
      <c r="R223" s="29"/>
      <c r="S223" s="29"/>
      <c r="T223" s="29"/>
      <c r="U223" s="396"/>
      <c r="V223" s="58"/>
    </row>
    <row r="224" spans="4:23" x14ac:dyDescent="0.25">
      <c r="D224" s="41"/>
      <c r="E224" s="67"/>
      <c r="F224" s="68"/>
      <c r="G224" s="16"/>
      <c r="H224" s="57"/>
      <c r="I224" s="57"/>
      <c r="J224" s="62"/>
      <c r="K224" s="29"/>
      <c r="L224" s="29"/>
      <c r="M224" s="29"/>
      <c r="N224" s="29"/>
      <c r="O224" s="29"/>
      <c r="P224" s="62"/>
      <c r="Q224" s="29"/>
      <c r="R224" s="29"/>
      <c r="S224" s="29"/>
      <c r="T224" s="29"/>
      <c r="U224" s="396"/>
      <c r="V224" s="58"/>
    </row>
    <row r="225" spans="4:22" x14ac:dyDescent="0.25">
      <c r="D225" s="41"/>
      <c r="E225" s="67"/>
      <c r="F225" s="68"/>
      <c r="G225" s="16"/>
      <c r="H225" s="57"/>
      <c r="I225" s="57"/>
      <c r="J225" s="62"/>
      <c r="K225" s="29"/>
      <c r="L225" s="29"/>
      <c r="M225" s="29"/>
      <c r="N225" s="29"/>
      <c r="O225" s="29"/>
      <c r="P225" s="62"/>
      <c r="Q225" s="29"/>
      <c r="R225" s="29"/>
      <c r="S225" s="29"/>
      <c r="T225" s="29"/>
      <c r="U225" s="396"/>
      <c r="V225" s="58"/>
    </row>
    <row r="226" spans="4:22" ht="15" customHeight="1" x14ac:dyDescent="0.25">
      <c r="D226" s="41"/>
      <c r="E226" s="67"/>
      <c r="F226" s="68"/>
      <c r="G226" s="16"/>
      <c r="H226" s="57"/>
      <c r="I226" s="57"/>
      <c r="J226" s="62"/>
      <c r="K226" s="29"/>
      <c r="L226" s="29"/>
      <c r="M226" s="29"/>
      <c r="N226" s="29"/>
      <c r="O226" s="29"/>
      <c r="P226" s="62"/>
      <c r="Q226" s="29"/>
      <c r="R226" s="29"/>
      <c r="S226" s="29"/>
      <c r="T226" s="29"/>
      <c r="U226" s="396"/>
      <c r="V226" s="58"/>
    </row>
    <row r="227" spans="4:22" ht="15" customHeight="1" x14ac:dyDescent="0.25">
      <c r="D227" s="41"/>
      <c r="E227" s="67"/>
      <c r="F227" s="68"/>
      <c r="G227" s="16"/>
      <c r="H227" s="57"/>
      <c r="I227" s="57"/>
      <c r="J227" s="62"/>
      <c r="K227" s="29"/>
      <c r="L227" s="29"/>
      <c r="M227" s="29"/>
      <c r="N227" s="29"/>
      <c r="O227" s="29"/>
      <c r="P227" s="62"/>
      <c r="Q227" s="29"/>
      <c r="R227" s="29"/>
      <c r="S227" s="29"/>
      <c r="T227" s="29"/>
      <c r="U227" s="396"/>
      <c r="V227" s="58"/>
    </row>
    <row r="228" spans="4:22" ht="15" customHeight="1" x14ac:dyDescent="0.25">
      <c r="D228" s="41"/>
      <c r="E228" s="67"/>
      <c r="F228" s="68"/>
      <c r="G228" s="16"/>
      <c r="H228" s="57"/>
      <c r="I228" s="57"/>
      <c r="J228" s="62"/>
      <c r="K228" s="29"/>
      <c r="L228" s="29"/>
      <c r="M228" s="29"/>
      <c r="N228" s="29"/>
      <c r="O228" s="29"/>
      <c r="P228" s="62"/>
      <c r="Q228" s="29"/>
      <c r="R228" s="29"/>
      <c r="S228" s="29"/>
      <c r="T228" s="29"/>
      <c r="U228" s="396"/>
      <c r="V228" s="58"/>
    </row>
    <row r="229" spans="4:22" x14ac:dyDescent="0.25">
      <c r="D229" s="41"/>
      <c r="E229" s="67"/>
      <c r="F229" s="68"/>
      <c r="G229" s="16"/>
      <c r="H229" s="57"/>
      <c r="I229" s="57"/>
      <c r="J229" s="62"/>
      <c r="K229" s="29"/>
      <c r="L229" s="29"/>
      <c r="M229" s="29"/>
      <c r="N229" s="29"/>
      <c r="O229" s="29"/>
      <c r="P229" s="62"/>
      <c r="Q229" s="29"/>
      <c r="R229" s="29"/>
      <c r="S229" s="29"/>
      <c r="T229" s="29"/>
      <c r="U229" s="396"/>
      <c r="V229" s="58"/>
    </row>
    <row r="230" spans="4:22" x14ac:dyDescent="0.25">
      <c r="D230" s="41"/>
      <c r="E230" s="67"/>
      <c r="F230" s="68"/>
      <c r="G230" s="16"/>
      <c r="H230" s="57"/>
      <c r="I230" s="57"/>
      <c r="J230" s="62"/>
      <c r="K230" s="29"/>
      <c r="L230" s="29"/>
      <c r="M230" s="29"/>
      <c r="N230" s="29"/>
      <c r="O230" s="29"/>
      <c r="P230" s="62"/>
      <c r="Q230" s="29"/>
      <c r="R230" s="29"/>
      <c r="S230" s="29"/>
      <c r="T230" s="29"/>
      <c r="U230" s="396"/>
      <c r="V230" s="58"/>
    </row>
    <row r="231" spans="4:22" x14ac:dyDescent="0.25">
      <c r="D231" s="41"/>
      <c r="E231" s="67"/>
      <c r="F231" s="68"/>
      <c r="G231" s="16"/>
      <c r="H231" s="57"/>
      <c r="I231" s="57"/>
      <c r="J231" s="62"/>
      <c r="K231" s="29"/>
      <c r="L231" s="29"/>
      <c r="M231" s="29"/>
      <c r="N231" s="29"/>
      <c r="O231" s="29"/>
      <c r="P231" s="62"/>
      <c r="Q231" s="29"/>
      <c r="R231" s="29"/>
      <c r="S231" s="29"/>
      <c r="T231" s="29"/>
      <c r="U231" s="396"/>
      <c r="V231" s="58"/>
    </row>
    <row r="232" spans="4:22" x14ac:dyDescent="0.25">
      <c r="D232" s="41"/>
      <c r="E232" s="67"/>
      <c r="F232" s="68"/>
      <c r="G232" s="16"/>
      <c r="H232" s="57"/>
      <c r="I232" s="57"/>
      <c r="J232" s="62"/>
      <c r="K232" s="29"/>
      <c r="L232" s="29"/>
      <c r="M232" s="29"/>
      <c r="N232" s="29"/>
      <c r="O232" s="29"/>
      <c r="P232" s="62"/>
      <c r="Q232" s="29"/>
      <c r="R232" s="29"/>
      <c r="S232" s="29"/>
      <c r="T232" s="29"/>
      <c r="U232" s="396"/>
      <c r="V232" s="58"/>
    </row>
    <row r="233" spans="4:22" x14ac:dyDescent="0.25">
      <c r="D233" s="41"/>
      <c r="E233" s="67"/>
      <c r="F233" s="68"/>
      <c r="G233" s="16"/>
      <c r="H233" s="57"/>
      <c r="I233" s="57"/>
      <c r="J233" s="62"/>
      <c r="K233" s="29"/>
      <c r="L233" s="29"/>
      <c r="M233" s="29"/>
      <c r="N233" s="29"/>
      <c r="O233" s="29"/>
      <c r="P233" s="62"/>
      <c r="Q233" s="29"/>
      <c r="R233" s="29"/>
      <c r="S233" s="29"/>
      <c r="T233" s="29"/>
      <c r="U233" s="396"/>
      <c r="V233" s="58"/>
    </row>
    <row r="234" spans="4:22" x14ac:dyDescent="0.25">
      <c r="D234" s="41"/>
      <c r="E234" s="67"/>
      <c r="F234" s="68"/>
      <c r="G234" s="16"/>
      <c r="H234" s="57"/>
      <c r="I234" s="57"/>
      <c r="J234" s="62"/>
      <c r="K234" s="29"/>
      <c r="L234" s="29"/>
      <c r="M234" s="29"/>
      <c r="N234" s="29"/>
      <c r="O234" s="29"/>
      <c r="P234" s="62"/>
      <c r="Q234" s="29"/>
      <c r="R234" s="29"/>
      <c r="S234" s="29"/>
      <c r="T234" s="29"/>
      <c r="U234" s="396"/>
      <c r="V234" s="58"/>
    </row>
    <row r="235" spans="4:22" x14ac:dyDescent="0.25">
      <c r="D235" s="41"/>
      <c r="E235" s="67"/>
      <c r="F235" s="68"/>
      <c r="G235" s="16"/>
      <c r="H235" s="57"/>
      <c r="I235" s="57"/>
      <c r="J235" s="62"/>
      <c r="K235" s="29"/>
      <c r="L235" s="29"/>
      <c r="M235" s="29"/>
      <c r="N235" s="29"/>
      <c r="O235" s="29"/>
      <c r="P235" s="62"/>
      <c r="Q235" s="29"/>
      <c r="R235" s="29"/>
      <c r="S235" s="29"/>
      <c r="T235" s="29"/>
      <c r="U235" s="396"/>
      <c r="V235" s="58"/>
    </row>
    <row r="236" spans="4:22" x14ac:dyDescent="0.25">
      <c r="D236" s="41"/>
      <c r="E236" s="67"/>
      <c r="F236" s="68"/>
      <c r="G236" s="16"/>
      <c r="H236" s="57"/>
      <c r="I236" s="57"/>
      <c r="J236" s="62"/>
      <c r="K236" s="29"/>
      <c r="L236" s="29"/>
      <c r="M236" s="29"/>
      <c r="N236" s="29"/>
      <c r="O236" s="29"/>
      <c r="P236" s="62"/>
      <c r="Q236" s="29"/>
      <c r="R236" s="29"/>
      <c r="S236" s="29"/>
      <c r="T236" s="29"/>
      <c r="U236" s="396"/>
      <c r="V236" s="58"/>
    </row>
    <row r="237" spans="4:22" x14ac:dyDescent="0.25">
      <c r="D237" s="41"/>
      <c r="E237" s="67"/>
      <c r="F237" s="68"/>
      <c r="G237" s="16"/>
      <c r="H237" s="57"/>
      <c r="I237" s="57"/>
      <c r="J237" s="62"/>
      <c r="K237" s="29"/>
      <c r="L237" s="29"/>
      <c r="M237" s="29"/>
      <c r="N237" s="29"/>
      <c r="O237" s="29"/>
      <c r="P237" s="62"/>
      <c r="Q237" s="29"/>
      <c r="R237" s="29"/>
      <c r="S237" s="29"/>
      <c r="T237" s="29"/>
      <c r="U237" s="396"/>
      <c r="V237" s="58"/>
    </row>
    <row r="238" spans="4:22" x14ac:dyDescent="0.25">
      <c r="D238" s="41"/>
      <c r="E238" s="67"/>
      <c r="F238" s="68"/>
      <c r="G238" s="16"/>
      <c r="H238" s="57"/>
      <c r="I238" s="57"/>
      <c r="J238" s="62"/>
      <c r="K238" s="29"/>
      <c r="L238" s="29"/>
      <c r="M238" s="29"/>
      <c r="N238" s="29"/>
      <c r="O238" s="29"/>
      <c r="P238" s="62"/>
      <c r="Q238" s="29"/>
      <c r="R238" s="29"/>
      <c r="S238" s="29"/>
      <c r="T238" s="29"/>
      <c r="U238" s="396"/>
      <c r="V238" s="58"/>
    </row>
    <row r="239" spans="4:22" x14ac:dyDescent="0.25">
      <c r="D239" s="41"/>
      <c r="E239" s="67"/>
      <c r="F239" s="68"/>
      <c r="G239" s="16"/>
      <c r="H239" s="57"/>
      <c r="I239" s="57"/>
      <c r="J239" s="62"/>
      <c r="K239" s="29"/>
      <c r="L239" s="29"/>
      <c r="M239" s="29"/>
      <c r="N239" s="29"/>
      <c r="O239" s="29"/>
      <c r="P239" s="62"/>
      <c r="Q239" s="29"/>
      <c r="R239" s="29"/>
      <c r="S239" s="29"/>
      <c r="T239" s="29"/>
      <c r="U239" s="396"/>
      <c r="V239" s="58"/>
    </row>
    <row r="240" spans="4:22" x14ac:dyDescent="0.25">
      <c r="D240" s="41"/>
      <c r="E240" s="67"/>
      <c r="F240" s="68"/>
      <c r="G240" s="16"/>
      <c r="H240" s="57"/>
      <c r="I240" s="57"/>
      <c r="J240" s="62"/>
      <c r="K240" s="29"/>
      <c r="L240" s="29"/>
      <c r="M240" s="29"/>
      <c r="N240" s="29"/>
      <c r="O240" s="29"/>
      <c r="P240" s="62"/>
      <c r="Q240" s="29"/>
      <c r="R240" s="29"/>
      <c r="S240" s="29"/>
      <c r="T240" s="29"/>
      <c r="U240" s="396"/>
      <c r="V240" s="58"/>
    </row>
    <row r="241" spans="4:23" x14ac:dyDescent="0.25">
      <c r="D241" s="41"/>
      <c r="E241" s="67"/>
      <c r="F241" s="68"/>
      <c r="G241" s="16"/>
      <c r="H241" s="57"/>
      <c r="I241" s="57"/>
      <c r="J241" s="62"/>
      <c r="K241" s="29"/>
      <c r="L241" s="29"/>
      <c r="M241" s="29"/>
      <c r="N241" s="29"/>
      <c r="O241" s="29"/>
      <c r="P241" s="62"/>
      <c r="Q241" s="29"/>
      <c r="R241" s="29"/>
      <c r="S241" s="29"/>
      <c r="T241" s="29"/>
      <c r="U241" s="396"/>
      <c r="V241" s="58"/>
    </row>
    <row r="242" spans="4:23" x14ac:dyDescent="0.25">
      <c r="D242" s="41"/>
      <c r="E242" s="67"/>
      <c r="F242" s="68"/>
      <c r="G242" s="16"/>
      <c r="H242" s="57"/>
      <c r="I242" s="57"/>
      <c r="J242" s="62"/>
      <c r="K242" s="29"/>
      <c r="L242" s="29"/>
      <c r="M242" s="29"/>
      <c r="N242" s="29"/>
      <c r="O242" s="29"/>
      <c r="P242" s="62"/>
      <c r="Q242" s="29"/>
      <c r="R242" s="29"/>
      <c r="S242" s="29"/>
      <c r="T242" s="29"/>
      <c r="U242" s="396"/>
      <c r="V242" s="58"/>
    </row>
    <row r="243" spans="4:23" x14ac:dyDescent="0.25">
      <c r="D243" s="41"/>
      <c r="E243" s="67"/>
      <c r="F243" s="68"/>
      <c r="G243" s="16"/>
      <c r="H243" s="57"/>
      <c r="I243" s="57"/>
      <c r="J243" s="62"/>
      <c r="K243" s="29"/>
      <c r="L243" s="29"/>
      <c r="M243" s="29"/>
      <c r="N243" s="29"/>
      <c r="O243" s="29"/>
      <c r="P243" s="62"/>
      <c r="Q243" s="29"/>
      <c r="R243" s="29"/>
      <c r="S243" s="29"/>
      <c r="T243" s="29"/>
      <c r="U243" s="396"/>
      <c r="V243" s="58"/>
    </row>
    <row r="244" spans="4:23" x14ac:dyDescent="0.25">
      <c r="D244" s="41"/>
      <c r="E244" s="67"/>
      <c r="F244" s="68"/>
      <c r="G244" s="16"/>
      <c r="H244" s="57"/>
      <c r="I244" s="57"/>
      <c r="J244" s="62"/>
      <c r="K244" s="29"/>
      <c r="L244" s="29"/>
      <c r="M244" s="29"/>
      <c r="N244" s="29"/>
      <c r="O244" s="29"/>
      <c r="P244" s="62"/>
      <c r="Q244" s="29"/>
      <c r="R244" s="29"/>
      <c r="S244" s="29"/>
      <c r="T244" s="29"/>
      <c r="U244" s="396"/>
      <c r="V244" s="58"/>
    </row>
    <row r="245" spans="4:23" x14ac:dyDescent="0.25">
      <c r="D245" s="41"/>
      <c r="E245" s="67"/>
      <c r="F245" s="68"/>
      <c r="G245" s="16"/>
      <c r="H245" s="57"/>
      <c r="I245" s="57"/>
      <c r="J245" s="62"/>
      <c r="K245" s="29"/>
      <c r="L245" s="29"/>
      <c r="M245" s="29"/>
      <c r="N245" s="29"/>
      <c r="O245" s="29"/>
      <c r="P245" s="62"/>
      <c r="Q245" s="29"/>
      <c r="R245" s="29"/>
      <c r="S245" s="29"/>
      <c r="T245" s="29"/>
      <c r="U245" s="396"/>
      <c r="V245" s="58"/>
    </row>
    <row r="246" spans="4:23" s="31" customFormat="1" ht="27" customHeight="1" x14ac:dyDescent="0.25">
      <c r="D246" s="621" t="s">
        <v>331</v>
      </c>
      <c r="U246" s="401"/>
      <c r="W246" s="621" t="s">
        <v>333</v>
      </c>
    </row>
    <row r="247" spans="4:23" x14ac:dyDescent="0.25">
      <c r="D247" s="41"/>
      <c r="E247" s="67"/>
      <c r="F247" s="68"/>
      <c r="G247" s="16"/>
      <c r="H247" s="57"/>
      <c r="I247" s="57"/>
      <c r="J247" s="62"/>
      <c r="K247" s="29"/>
      <c r="L247" s="29"/>
      <c r="M247" s="29"/>
      <c r="N247" s="29"/>
      <c r="O247" s="29"/>
      <c r="P247" s="62"/>
      <c r="Q247" s="29"/>
      <c r="R247" s="29"/>
      <c r="S247" s="29"/>
      <c r="T247" s="29"/>
      <c r="U247" s="396"/>
      <c r="V247" s="58"/>
    </row>
    <row r="248" spans="4:23" x14ac:dyDescent="0.25">
      <c r="D248" s="41"/>
      <c r="E248" s="67"/>
      <c r="F248" s="68"/>
      <c r="G248" s="16"/>
      <c r="H248" s="57"/>
      <c r="I248" s="57"/>
      <c r="J248" s="62"/>
      <c r="K248" s="29"/>
      <c r="L248" s="29"/>
      <c r="M248" s="29"/>
      <c r="N248" s="29"/>
      <c r="O248" s="29"/>
      <c r="P248" s="62"/>
      <c r="Q248" s="29"/>
      <c r="R248" s="29"/>
      <c r="S248" s="29"/>
      <c r="T248" s="29"/>
      <c r="U248" s="396"/>
      <c r="V248" s="58"/>
    </row>
    <row r="249" spans="4:23" x14ac:dyDescent="0.25">
      <c r="U249" s="394"/>
    </row>
    <row r="250" spans="4:23" x14ac:dyDescent="0.25">
      <c r="D250" s="41"/>
      <c r="E250" s="67"/>
      <c r="F250" s="68"/>
      <c r="G250" s="16"/>
      <c r="H250" s="57"/>
      <c r="I250" s="57"/>
      <c r="J250" s="62"/>
      <c r="K250" s="29"/>
      <c r="L250" s="29"/>
      <c r="M250" s="29"/>
      <c r="N250" s="29"/>
      <c r="O250" s="29"/>
      <c r="P250" s="62"/>
      <c r="Q250" s="29"/>
      <c r="R250" s="29"/>
      <c r="S250" s="29"/>
      <c r="T250" s="29"/>
      <c r="U250" s="396"/>
      <c r="V250" s="58"/>
    </row>
    <row r="251" spans="4:23" x14ac:dyDescent="0.25">
      <c r="D251" s="41"/>
      <c r="E251" s="67"/>
      <c r="F251" s="68"/>
      <c r="G251" s="16"/>
      <c r="H251" s="57"/>
      <c r="I251" s="57"/>
      <c r="J251" s="62"/>
      <c r="K251" s="29"/>
      <c r="L251" s="29"/>
      <c r="M251" s="29"/>
      <c r="N251" s="29"/>
      <c r="O251" s="29"/>
      <c r="P251" s="62"/>
      <c r="Q251" s="29"/>
      <c r="R251" s="29"/>
      <c r="S251" s="29"/>
      <c r="T251" s="29"/>
      <c r="U251" s="396"/>
      <c r="V251" s="58"/>
    </row>
    <row r="252" spans="4:23" x14ac:dyDescent="0.25">
      <c r="D252" s="41"/>
      <c r="E252" s="67"/>
      <c r="F252" s="68"/>
      <c r="G252" s="16"/>
      <c r="H252" s="57"/>
      <c r="I252" s="57"/>
      <c r="J252" s="62"/>
      <c r="K252" s="29"/>
      <c r="L252" s="29"/>
      <c r="M252" s="29"/>
      <c r="N252" s="29"/>
      <c r="O252" s="29"/>
      <c r="P252" s="62"/>
      <c r="Q252" s="29"/>
      <c r="R252" s="29"/>
      <c r="S252" s="29"/>
      <c r="T252" s="29"/>
      <c r="U252" s="396"/>
      <c r="V252" s="58"/>
    </row>
    <row r="253" spans="4:23" x14ac:dyDescent="0.25">
      <c r="D253" s="41"/>
      <c r="E253" s="67"/>
      <c r="F253" s="68"/>
      <c r="G253" s="16"/>
      <c r="H253" s="57"/>
      <c r="I253" s="57"/>
      <c r="J253" s="62"/>
      <c r="K253" s="29"/>
      <c r="L253" s="29"/>
      <c r="M253" s="29"/>
      <c r="N253" s="29"/>
      <c r="O253" s="29"/>
      <c r="P253" s="62"/>
      <c r="Q253" s="29"/>
      <c r="R253" s="29"/>
      <c r="S253" s="29"/>
      <c r="T253" s="29"/>
      <c r="U253" s="396"/>
      <c r="V253" s="58"/>
    </row>
    <row r="254" spans="4:23" ht="15" customHeight="1" x14ac:dyDescent="0.25">
      <c r="D254" s="41"/>
      <c r="E254" s="67"/>
      <c r="F254" s="68"/>
      <c r="G254" s="16"/>
      <c r="H254" s="57"/>
      <c r="I254" s="57"/>
      <c r="J254" s="62"/>
      <c r="K254" s="29"/>
      <c r="L254" s="29"/>
      <c r="M254" s="29"/>
      <c r="N254" s="29"/>
      <c r="O254" s="29"/>
      <c r="P254" s="62"/>
      <c r="Q254" s="29"/>
      <c r="R254" s="29"/>
      <c r="S254" s="29"/>
      <c r="T254" s="29"/>
      <c r="U254" s="396"/>
      <c r="V254" s="58"/>
    </row>
    <row r="255" spans="4:23" ht="15" customHeight="1" x14ac:dyDescent="0.25">
      <c r="D255" s="41"/>
      <c r="E255" s="67"/>
      <c r="F255" s="68"/>
      <c r="G255" s="16"/>
      <c r="H255" s="57"/>
      <c r="I255" s="57"/>
      <c r="J255" s="62"/>
      <c r="K255" s="29"/>
      <c r="L255" s="29"/>
      <c r="M255" s="29"/>
      <c r="N255" s="29"/>
      <c r="O255" s="29"/>
      <c r="P255" s="62"/>
      <c r="Q255" s="29"/>
      <c r="R255" s="29"/>
      <c r="S255" s="29"/>
      <c r="T255" s="29"/>
      <c r="U255" s="396"/>
      <c r="V255" s="58"/>
    </row>
    <row r="256" spans="4:23" ht="15" customHeight="1" x14ac:dyDescent="0.25">
      <c r="D256" s="41"/>
      <c r="E256" s="67"/>
      <c r="F256" s="68"/>
      <c r="G256" s="16"/>
      <c r="H256" s="57"/>
      <c r="I256" s="57"/>
      <c r="J256" s="62"/>
      <c r="K256" s="29"/>
      <c r="L256" s="29"/>
      <c r="M256" s="29"/>
      <c r="N256" s="29"/>
      <c r="O256" s="29"/>
      <c r="P256" s="62"/>
      <c r="Q256" s="29"/>
      <c r="R256" s="29"/>
      <c r="S256" s="29"/>
      <c r="T256" s="29"/>
      <c r="U256" s="396"/>
      <c r="V256" s="58"/>
    </row>
    <row r="257" spans="4:22" x14ac:dyDescent="0.25">
      <c r="D257" s="41"/>
      <c r="E257" s="67"/>
      <c r="F257" s="68"/>
      <c r="G257" s="16"/>
      <c r="H257" s="57"/>
      <c r="I257" s="57"/>
      <c r="J257" s="62"/>
      <c r="K257" s="29"/>
      <c r="L257" s="29"/>
      <c r="M257" s="29"/>
      <c r="N257" s="29"/>
      <c r="O257" s="29"/>
      <c r="P257" s="62"/>
      <c r="Q257" s="29"/>
      <c r="R257" s="29"/>
      <c r="S257" s="29"/>
      <c r="T257" s="29"/>
      <c r="U257" s="396"/>
      <c r="V257" s="58"/>
    </row>
    <row r="258" spans="4:22" x14ac:dyDescent="0.25">
      <c r="D258" s="41"/>
      <c r="E258" s="67"/>
      <c r="F258" s="68"/>
      <c r="G258" s="16"/>
      <c r="H258" s="57"/>
      <c r="I258" s="57"/>
      <c r="J258" s="62"/>
      <c r="K258" s="29"/>
      <c r="L258" s="29"/>
      <c r="M258" s="29"/>
      <c r="N258" s="29"/>
      <c r="O258" s="29"/>
      <c r="P258" s="62"/>
      <c r="Q258" s="29"/>
      <c r="R258" s="29"/>
      <c r="S258" s="29"/>
      <c r="T258" s="29"/>
      <c r="U258" s="396"/>
      <c r="V258" s="58"/>
    </row>
    <row r="259" spans="4:22" x14ac:dyDescent="0.25">
      <c r="D259" s="41"/>
      <c r="E259" s="67"/>
      <c r="F259" s="68"/>
      <c r="G259" s="16"/>
      <c r="H259" s="57"/>
      <c r="I259" s="57"/>
      <c r="J259" s="62"/>
      <c r="K259" s="29"/>
      <c r="L259" s="29"/>
      <c r="M259" s="29"/>
      <c r="N259" s="29"/>
      <c r="O259" s="29"/>
      <c r="P259" s="62"/>
      <c r="Q259" s="29"/>
      <c r="R259" s="29"/>
      <c r="S259" s="29"/>
      <c r="T259" s="29"/>
      <c r="U259" s="396"/>
      <c r="V259" s="58"/>
    </row>
    <row r="260" spans="4:22" x14ac:dyDescent="0.25">
      <c r="D260" s="41"/>
      <c r="E260" s="67"/>
      <c r="F260" s="68"/>
      <c r="G260" s="16"/>
      <c r="H260" s="57"/>
      <c r="I260" s="57"/>
      <c r="J260" s="62"/>
      <c r="K260" s="29"/>
      <c r="L260" s="29"/>
      <c r="M260" s="29"/>
      <c r="N260" s="29"/>
      <c r="O260" s="29"/>
      <c r="P260" s="62"/>
      <c r="Q260" s="29"/>
      <c r="R260" s="29"/>
      <c r="S260" s="29"/>
      <c r="T260" s="29"/>
      <c r="U260" s="396"/>
      <c r="V260" s="58"/>
    </row>
    <row r="261" spans="4:22" x14ac:dyDescent="0.25">
      <c r="D261" s="41"/>
      <c r="E261" s="67"/>
      <c r="F261" s="68"/>
      <c r="G261" s="16"/>
      <c r="H261" s="57"/>
      <c r="I261" s="57"/>
      <c r="J261" s="62"/>
      <c r="K261" s="29"/>
      <c r="L261" s="29"/>
      <c r="M261" s="29"/>
      <c r="N261" s="29"/>
      <c r="O261" s="29"/>
      <c r="P261" s="62"/>
      <c r="Q261" s="29"/>
      <c r="R261" s="29"/>
      <c r="S261" s="29"/>
      <c r="T261" s="29"/>
      <c r="U261" s="396"/>
      <c r="V261" s="58"/>
    </row>
    <row r="262" spans="4:22" x14ac:dyDescent="0.25">
      <c r="D262" s="41"/>
      <c r="E262" s="67"/>
      <c r="F262" s="68"/>
      <c r="G262" s="16"/>
      <c r="H262" s="57"/>
      <c r="I262" s="57"/>
      <c r="J262" s="62"/>
      <c r="K262" s="29"/>
      <c r="L262" s="29"/>
      <c r="M262" s="29"/>
      <c r="N262" s="29"/>
      <c r="O262" s="29"/>
      <c r="P262" s="62"/>
      <c r="Q262" s="29"/>
      <c r="R262" s="29"/>
      <c r="S262" s="29"/>
      <c r="T262" s="29"/>
      <c r="U262" s="396"/>
      <c r="V262" s="58"/>
    </row>
    <row r="263" spans="4:22" x14ac:dyDescent="0.25">
      <c r="D263" s="41"/>
      <c r="E263" s="67"/>
      <c r="F263" s="68"/>
      <c r="G263" s="16"/>
      <c r="H263" s="57"/>
      <c r="I263" s="57"/>
      <c r="J263" s="62"/>
      <c r="K263" s="29"/>
      <c r="L263" s="29"/>
      <c r="M263" s="29"/>
      <c r="N263" s="29"/>
      <c r="O263" s="29"/>
      <c r="P263" s="62"/>
      <c r="Q263" s="29"/>
      <c r="R263" s="29"/>
      <c r="S263" s="29"/>
      <c r="T263" s="29"/>
      <c r="U263" s="396"/>
      <c r="V263" s="58"/>
    </row>
    <row r="264" spans="4:22" x14ac:dyDescent="0.25">
      <c r="D264" s="41"/>
      <c r="E264" s="67"/>
      <c r="F264" s="68"/>
      <c r="G264" s="16"/>
      <c r="H264" s="57"/>
      <c r="I264" s="57"/>
      <c r="J264" s="62"/>
      <c r="K264" s="29"/>
      <c r="L264" s="29"/>
      <c r="M264" s="29"/>
      <c r="N264" s="29"/>
      <c r="O264" s="29"/>
      <c r="P264" s="62"/>
      <c r="Q264" s="29"/>
      <c r="R264" s="29"/>
      <c r="S264" s="29"/>
      <c r="T264" s="29"/>
      <c r="U264" s="396"/>
      <c r="V264" s="58"/>
    </row>
    <row r="265" spans="4:22" x14ac:dyDescent="0.25">
      <c r="D265" s="41"/>
      <c r="E265" s="67"/>
      <c r="F265" s="68"/>
      <c r="G265" s="16"/>
      <c r="H265" s="57"/>
      <c r="I265" s="57"/>
      <c r="J265" s="62"/>
      <c r="K265" s="29"/>
      <c r="L265" s="29"/>
      <c r="M265" s="29"/>
      <c r="N265" s="29"/>
      <c r="O265" s="29"/>
      <c r="P265" s="62"/>
      <c r="Q265" s="29"/>
      <c r="R265" s="29"/>
      <c r="S265" s="29"/>
      <c r="T265" s="29"/>
      <c r="U265" s="396"/>
      <c r="V265" s="58"/>
    </row>
    <row r="266" spans="4:22" x14ac:dyDescent="0.25">
      <c r="D266" s="41"/>
      <c r="E266" s="67"/>
      <c r="F266" s="68"/>
      <c r="G266" s="16"/>
      <c r="H266" s="57"/>
      <c r="I266" s="57"/>
      <c r="J266" s="62"/>
      <c r="K266" s="29"/>
      <c r="L266" s="29"/>
      <c r="M266" s="29"/>
      <c r="N266" s="29"/>
      <c r="O266" s="29"/>
      <c r="P266" s="62"/>
      <c r="Q266" s="29"/>
      <c r="R266" s="29"/>
      <c r="S266" s="29"/>
      <c r="T266" s="29"/>
      <c r="U266" s="396"/>
      <c r="V266" s="58"/>
    </row>
    <row r="267" spans="4:22" x14ac:dyDescent="0.25">
      <c r="D267" s="41"/>
      <c r="E267" s="67"/>
      <c r="F267" s="68"/>
      <c r="G267" s="16"/>
      <c r="H267" s="57"/>
      <c r="I267" s="57"/>
      <c r="J267" s="62"/>
      <c r="K267" s="29"/>
      <c r="L267" s="29"/>
      <c r="M267" s="29"/>
      <c r="N267" s="29"/>
      <c r="O267" s="29"/>
      <c r="P267" s="62"/>
      <c r="Q267" s="29"/>
      <c r="R267" s="29"/>
      <c r="S267" s="29"/>
      <c r="T267" s="29"/>
      <c r="U267" s="396"/>
      <c r="V267" s="58"/>
    </row>
    <row r="268" spans="4:22" x14ac:dyDescent="0.25">
      <c r="D268" s="41"/>
      <c r="E268" s="67"/>
      <c r="F268" s="68"/>
      <c r="G268" s="16"/>
      <c r="H268" s="57"/>
      <c r="I268" s="57"/>
      <c r="J268" s="62"/>
      <c r="K268" s="29"/>
      <c r="L268" s="29"/>
      <c r="M268" s="29"/>
      <c r="N268" s="29"/>
      <c r="O268" s="29"/>
      <c r="P268" s="62"/>
      <c r="Q268" s="29"/>
      <c r="R268" s="29"/>
      <c r="S268" s="29"/>
      <c r="T268" s="29"/>
      <c r="U268" s="396"/>
      <c r="V268" s="58"/>
    </row>
    <row r="269" spans="4:22" x14ac:dyDescent="0.25">
      <c r="D269" s="41"/>
      <c r="E269" s="67"/>
      <c r="F269" s="68"/>
      <c r="G269" s="16"/>
      <c r="H269" s="57"/>
      <c r="I269" s="57"/>
      <c r="J269" s="62"/>
      <c r="K269" s="29"/>
      <c r="L269" s="29"/>
      <c r="M269" s="29"/>
      <c r="N269" s="29"/>
      <c r="O269" s="29"/>
      <c r="P269" s="62"/>
      <c r="Q269" s="29"/>
      <c r="R269" s="29"/>
      <c r="S269" s="29"/>
      <c r="T269" s="29"/>
      <c r="U269" s="396"/>
      <c r="V269" s="58"/>
    </row>
    <row r="270" spans="4:22" x14ac:dyDescent="0.25">
      <c r="D270" s="41"/>
      <c r="E270" s="67"/>
      <c r="F270" s="68"/>
      <c r="G270" s="16"/>
      <c r="H270" s="57"/>
      <c r="I270" s="57"/>
      <c r="J270" s="62"/>
      <c r="K270" s="29"/>
      <c r="L270" s="29"/>
      <c r="M270" s="29"/>
      <c r="N270" s="29"/>
      <c r="O270" s="29"/>
      <c r="P270" s="62"/>
      <c r="Q270" s="29"/>
      <c r="R270" s="29"/>
      <c r="S270" s="29"/>
      <c r="T270" s="29"/>
      <c r="U270" s="396"/>
      <c r="V270" s="58"/>
    </row>
    <row r="271" spans="4:22" x14ac:dyDescent="0.25">
      <c r="D271" s="41"/>
      <c r="E271" s="67"/>
      <c r="F271" s="68"/>
      <c r="G271" s="16"/>
      <c r="H271" s="57"/>
      <c r="I271" s="57"/>
      <c r="J271" s="62"/>
      <c r="K271" s="29"/>
      <c r="L271" s="29"/>
      <c r="M271" s="29"/>
      <c r="N271" s="29"/>
      <c r="O271" s="29"/>
      <c r="P271" s="62"/>
      <c r="Q271" s="29"/>
      <c r="R271" s="29"/>
      <c r="S271" s="29"/>
      <c r="T271" s="29"/>
      <c r="U271" s="396"/>
      <c r="V271" s="58"/>
    </row>
    <row r="272" spans="4:22" x14ac:dyDescent="0.25">
      <c r="D272" s="41"/>
      <c r="E272" s="67"/>
      <c r="F272" s="68"/>
      <c r="G272" s="16"/>
      <c r="H272" s="57"/>
      <c r="I272" s="57"/>
      <c r="J272" s="62"/>
      <c r="K272" s="29"/>
      <c r="L272" s="29"/>
      <c r="M272" s="29"/>
      <c r="N272" s="29"/>
      <c r="O272" s="29"/>
      <c r="P272" s="62"/>
      <c r="Q272" s="29"/>
      <c r="R272" s="29"/>
      <c r="S272" s="29"/>
      <c r="T272" s="29"/>
      <c r="U272" s="396"/>
      <c r="V272" s="58"/>
    </row>
    <row r="273" spans="1:38" x14ac:dyDescent="0.25">
      <c r="U273" s="394"/>
    </row>
    <row r="274" spans="1:38" x14ac:dyDescent="0.25">
      <c r="U274" s="394"/>
    </row>
    <row r="275" spans="1:38" s="18" customFormat="1" ht="83.25" customHeight="1" x14ac:dyDescent="0.25">
      <c r="D275" s="18" t="s">
        <v>330</v>
      </c>
      <c r="U275" s="404"/>
      <c r="W275" s="18" t="s">
        <v>261</v>
      </c>
      <c r="AI275" s="19"/>
      <c r="AJ275" s="19"/>
      <c r="AK275" s="19"/>
      <c r="AL275" s="19"/>
    </row>
    <row r="276" spans="1:38" x14ac:dyDescent="0.25">
      <c r="U276" s="394"/>
    </row>
    <row r="277" spans="1:38" ht="18" customHeight="1" x14ac:dyDescent="0.25">
      <c r="D277" s="712" t="str">
        <f>"Losun árið "&amp;$B$2&amp;" í samanburði við losun fyrri ára"</f>
        <v>Losun árið 2023 í samanburði við losun fyrri ára</v>
      </c>
      <c r="E277" s="712"/>
      <c r="F277" s="712"/>
      <c r="G277" s="712"/>
      <c r="H277" s="712"/>
      <c r="I277" s="712"/>
      <c r="J277" s="712"/>
      <c r="U277" s="394"/>
      <c r="W277" s="712" t="str">
        <f>"Emissions in "&amp;$B$2&amp;" compared to emissions in previous years"</f>
        <v>Emissions in 2023 compared to emissions in previous years</v>
      </c>
      <c r="X277" s="712"/>
      <c r="Y277" s="712"/>
      <c r="Z277" s="712"/>
      <c r="AA277" s="712"/>
      <c r="AB277" s="712"/>
      <c r="AC277" s="712"/>
    </row>
    <row r="278" spans="1:38" ht="14.45" customHeight="1" x14ac:dyDescent="0.25">
      <c r="D278" s="217"/>
      <c r="E278" s="700" t="str">
        <f>"Losun "&amp;$B$2</f>
        <v>Losun 2023</v>
      </c>
      <c r="F278" s="701"/>
      <c r="G278" s="700" t="str">
        <f>"Breyting frá "&amp;$B$3</f>
        <v>Breyting frá 2022</v>
      </c>
      <c r="H278" s="701"/>
      <c r="I278" s="700" t="str">
        <f>"Breyting frá "&amp;$B$5</f>
        <v>Breyting frá 2005</v>
      </c>
      <c r="J278" s="702"/>
      <c r="U278" s="394"/>
      <c r="W278" s="217"/>
      <c r="X278" s="697" t="str">
        <f>"Emissions in "&amp;$B$2</f>
        <v>Emissions in 2023</v>
      </c>
      <c r="Y278" s="698"/>
      <c r="Z278" s="697" t="str">
        <f>"Change from "&amp;$B$3</f>
        <v>Change from 2022</v>
      </c>
      <c r="AA278" s="698"/>
      <c r="AB278" s="697" t="str">
        <f>"Change from "&amp;$B$5</f>
        <v>Change from 2005</v>
      </c>
      <c r="AC278" s="699"/>
    </row>
    <row r="279" spans="1:38" ht="15" customHeight="1" x14ac:dyDescent="0.25">
      <c r="D279" s="217"/>
      <c r="E279" s="39" t="s">
        <v>5</v>
      </c>
      <c r="F279" s="107" t="s">
        <v>4</v>
      </c>
      <c r="G279" s="39" t="s">
        <v>5</v>
      </c>
      <c r="H279" s="107" t="s">
        <v>4</v>
      </c>
      <c r="I279" s="39" t="s">
        <v>5</v>
      </c>
      <c r="J279" s="39" t="s">
        <v>4</v>
      </c>
      <c r="U279" s="394"/>
      <c r="W279" s="217"/>
      <c r="X279" s="39" t="s">
        <v>250</v>
      </c>
      <c r="Y279" s="107" t="s">
        <v>4</v>
      </c>
      <c r="Z279" s="39" t="s">
        <v>250</v>
      </c>
      <c r="AA279" s="107" t="s">
        <v>4</v>
      </c>
      <c r="AB279" s="39" t="s">
        <v>250</v>
      </c>
      <c r="AC279" s="107" t="s">
        <v>4</v>
      </c>
    </row>
    <row r="280" spans="1:38" ht="22.35" customHeight="1" x14ac:dyDescent="0.25">
      <c r="A280" s="266" t="s">
        <v>96</v>
      </c>
      <c r="C280" s="263" t="s">
        <v>62</v>
      </c>
      <c r="D280" s="82" t="str">
        <f>'Talnagögn | Numerical Data'!$D$100</f>
        <v>Skógar</v>
      </c>
      <c r="E280" s="35" cm="1">
        <f t="array" ref="E280">INDEX('Talnagögn | Numerical Data'!$1:$1048576, _xlfn.XMATCH($A280,'Talnagögn | Numerical Data'!$B:$B), _xlfn.XMATCH($B$2,'Talnagögn | Numerical Data'!$185:$185))</f>
        <v>-507.88374774687588</v>
      </c>
      <c r="F280" s="99">
        <f>$E280/$E$285</f>
        <v>-6.5596128067020712E-2</v>
      </c>
      <c r="G280" s="114" cm="1">
        <f t="array" ref="G280">INDEX('Talnagögn | Numerical Data'!$1:$1048576, _xlfn.XMATCH($A280,'Talnagögn | Numerical Data'!$B:$B), _xlfn.XMATCH($B$2,'Talnagögn | Numerical Data'!$185:$185))-INDEX('Talnagögn | Numerical Data'!$1:$1048576, _xlfn.XMATCH($A280,'Talnagögn | Numerical Data'!$B:$B), _xlfn.XMATCH($B$3,'Talnagögn | Numerical Data'!$185:$185))</f>
        <v>-2.4372388432275329</v>
      </c>
      <c r="H280" s="130" cm="1">
        <f t="array" ref="H280">INDEX('Talnagögn | Numerical Data'!$1:$1048576, _xlfn.XMATCH($A280,'Talnagögn | Numerical Data'!$B:$B), _xlfn.XMATCH($B$2,'Talnagögn | Numerical Data'!$185:$185))/INDEX('Talnagögn | Numerical Data'!$1:$1048576, _xlfn.XMATCH($A280,'Talnagögn | Numerical Data'!$B:$B), _xlfn.XMATCH($B$3,'Talnagögn | Numerical Data'!$185:$185))-1</f>
        <v>4.8219520766186186E-3</v>
      </c>
      <c r="I280" s="74" cm="1">
        <f t="array" ref="I280">INDEX('Talnagögn | Numerical Data'!$1:$1048576, _xlfn.XMATCH($A280,'Talnagögn | Numerical Data'!$B:$B), _xlfn.XMATCH($B$2,'Talnagögn | Numerical Data'!$185:$185))-INDEX('Talnagögn | Numerical Data'!$1:$1048576, _xlfn.XMATCH($A280,'Talnagögn | Numerical Data'!$B:$B), _xlfn.XMATCH($B$5,'Talnagögn | Numerical Data'!$185:$185))</f>
        <v>-367.4488126201029</v>
      </c>
      <c r="J280" s="73" cm="1">
        <f t="array" ref="J280">INDEX('Talnagögn | Numerical Data'!$1:$1048576, _xlfn.XMATCH($A280,'Talnagögn | Numerical Data'!$B:$B), _xlfn.XMATCH($B$2,'Talnagögn | Numerical Data'!$185:$185))/INDEX('Talnagögn | Numerical Data'!$1:$1048576, _xlfn.XMATCH($A280,'Talnagögn | Numerical Data'!$B:$B), _xlfn.XMATCH($B$5,'Talnagögn | Numerical Data'!$185:$185))-1</f>
        <v>2.6165057312014319</v>
      </c>
      <c r="U280" s="394"/>
      <c r="W280" s="393" t="str">
        <f>'Talnagögn | Numerical Data'!$E$100</f>
        <v>Forest Land</v>
      </c>
      <c r="X280" s="35" cm="1">
        <f t="array" ref="X280">INDEX('Talnagögn | Numerical Data'!$1:$1048576, _xlfn.XMATCH($A280,'Talnagögn | Numerical Data'!$B:$B), _xlfn.XMATCH($B$2,'Talnagögn | Numerical Data'!$185:$185))</f>
        <v>-507.88374774687588</v>
      </c>
      <c r="Y280" s="99">
        <f>$E280/$E$285</f>
        <v>-6.5596128067020712E-2</v>
      </c>
      <c r="Z280" s="114" cm="1">
        <f t="array" ref="Z280">INDEX('Talnagögn | Numerical Data'!$1:$1048576, _xlfn.XMATCH($A280,'Talnagögn | Numerical Data'!$B:$B), _xlfn.XMATCH($B$2,'Talnagögn | Numerical Data'!$185:$185))-INDEX('Talnagögn | Numerical Data'!$1:$1048576, _xlfn.XMATCH($A280,'Talnagögn | Numerical Data'!$B:$B), _xlfn.XMATCH($B$3,'Talnagögn | Numerical Data'!$185:$185))</f>
        <v>-2.4372388432275329</v>
      </c>
      <c r="AA280" s="130" cm="1">
        <f t="array" ref="AA280">INDEX('Talnagögn | Numerical Data'!$1:$1048576, _xlfn.XMATCH($A280,'Talnagögn | Numerical Data'!$B:$B), _xlfn.XMATCH($B$2,'Talnagögn | Numerical Data'!$185:$185))/INDEX('Talnagögn | Numerical Data'!$1:$1048576, _xlfn.XMATCH($A280,'Talnagögn | Numerical Data'!$B:$B), _xlfn.XMATCH($B$3,'Talnagögn | Numerical Data'!$185:$185))-1</f>
        <v>4.8219520766186186E-3</v>
      </c>
      <c r="AB280" s="74" cm="1">
        <f t="array" ref="AB280">INDEX('Talnagögn | Numerical Data'!$1:$1048576, _xlfn.XMATCH($A280,'Talnagögn | Numerical Data'!$B:$B), _xlfn.XMATCH($B$2,'Talnagögn | Numerical Data'!$185:$185))-INDEX('Talnagögn | Numerical Data'!$1:$1048576, _xlfn.XMATCH($A280,'Talnagögn | Numerical Data'!$B:$B), _xlfn.XMATCH($B$5,'Talnagögn | Numerical Data'!$185:$185))</f>
        <v>-367.4488126201029</v>
      </c>
      <c r="AC280" s="73" cm="1">
        <f t="array" ref="AC280">INDEX('Talnagögn | Numerical Data'!$1:$1048576, _xlfn.XMATCH($A280,'Talnagögn | Numerical Data'!$B:$B), _xlfn.XMATCH($B$2,'Talnagögn | Numerical Data'!$185:$185))/INDEX('Talnagögn | Numerical Data'!$1:$1048576, _xlfn.XMATCH($A280,'Talnagögn | Numerical Data'!$B:$B), _xlfn.XMATCH($B$5,'Talnagögn | Numerical Data'!$185:$185))-1</f>
        <v>2.6165057312014319</v>
      </c>
    </row>
    <row r="281" spans="1:38" ht="22.35" customHeight="1" x14ac:dyDescent="0.25">
      <c r="A281" s="266" t="s">
        <v>97</v>
      </c>
      <c r="D281" s="393" t="str">
        <f>'Talnagögn | Numerical Data'!$D$101</f>
        <v>Ræktað land</v>
      </c>
      <c r="E281" s="35" cm="1">
        <f t="array" ref="E281">INDEX('Talnagögn | Numerical Data'!$1:$1048576, _xlfn.XMATCH($A281,'Talnagögn | Numerical Data'!$B:$B), _xlfn.XMATCH($B$2,'Talnagögn | Numerical Data'!$185:$185))</f>
        <v>1450.3522866583978</v>
      </c>
      <c r="F281" s="77">
        <f t="shared" ref="F281:F284" si="4">$E281/$E$285</f>
        <v>0.18732139935565759</v>
      </c>
      <c r="G281" s="70" cm="1">
        <f t="array" ref="G281">INDEX('Talnagögn | Numerical Data'!$1:$1048576, _xlfn.XMATCH($A281,'Talnagögn | Numerical Data'!$B:$B), _xlfn.XMATCH($B$2,'Talnagögn | Numerical Data'!$185:$185))-INDEX('Talnagögn | Numerical Data'!$1:$1048576, _xlfn.XMATCH($A281,'Talnagögn | Numerical Data'!$B:$B), _xlfn.XMATCH($B$3,'Talnagögn | Numerical Data'!$185:$185))</f>
        <v>13.021107617011921</v>
      </c>
      <c r="H281" s="130" cm="1">
        <f t="array" ref="H281">INDEX('Talnagögn | Numerical Data'!$1:$1048576, _xlfn.XMATCH($A281,'Talnagögn | Numerical Data'!$B:$B), _xlfn.XMATCH($B$2,'Talnagögn | Numerical Data'!$185:$185))/INDEX('Talnagögn | Numerical Data'!$1:$1048576, _xlfn.XMATCH($A281,'Talnagögn | Numerical Data'!$B:$B), _xlfn.XMATCH($B$3,'Talnagögn | Numerical Data'!$185:$185))-1</f>
        <v>9.0592257420423206E-3</v>
      </c>
      <c r="I281" s="35" cm="1">
        <f t="array" ref="I281">INDEX('Talnagögn | Numerical Data'!$1:$1048576, _xlfn.XMATCH($A281,'Talnagögn | Numerical Data'!$B:$B), _xlfn.XMATCH($B$2,'Talnagögn | Numerical Data'!$185:$185))-INDEX('Talnagögn | Numerical Data'!$1:$1048576, _xlfn.XMATCH($A281,'Talnagögn | Numerical Data'!$B:$B), _xlfn.XMATCH($B$5,'Talnagögn | Numerical Data'!$185:$185))</f>
        <v>241.95751758522647</v>
      </c>
      <c r="J281" s="73" cm="1">
        <f t="array" ref="J281">INDEX('Talnagögn | Numerical Data'!$1:$1048576, _xlfn.XMATCH($A281,'Talnagögn | Numerical Data'!$B:$B), _xlfn.XMATCH($B$2,'Talnagögn | Numerical Data'!$185:$185))/INDEX('Talnagögn | Numerical Data'!$1:$1048576, _xlfn.XMATCH($A281,'Talnagögn | Numerical Data'!$B:$B), _xlfn.XMATCH($B$5,'Talnagögn | Numerical Data'!$185:$185))-1</f>
        <v>0.20023052381367545</v>
      </c>
      <c r="U281" s="394"/>
      <c r="W281" s="393" t="str">
        <f>'Talnagögn | Numerical Data'!$E$101</f>
        <v>Cropland</v>
      </c>
      <c r="X281" s="35" cm="1">
        <f t="array" ref="X281">INDEX('Talnagögn | Numerical Data'!$1:$1048576, _xlfn.XMATCH($A281,'Talnagögn | Numerical Data'!$B:$B), _xlfn.XMATCH($B$2,'Talnagögn | Numerical Data'!$185:$185))</f>
        <v>1450.3522866583978</v>
      </c>
      <c r="Y281" s="77">
        <f t="shared" ref="Y281:Y284" si="5">$E281/$E$285</f>
        <v>0.18732139935565759</v>
      </c>
      <c r="Z281" s="70" cm="1">
        <f t="array" ref="Z281">INDEX('Talnagögn | Numerical Data'!$1:$1048576, _xlfn.XMATCH($A281,'Talnagögn | Numerical Data'!$B:$B), _xlfn.XMATCH($B$2,'Talnagögn | Numerical Data'!$185:$185))-INDEX('Talnagögn | Numerical Data'!$1:$1048576, _xlfn.XMATCH($A281,'Talnagögn | Numerical Data'!$B:$B), _xlfn.XMATCH($B$3,'Talnagögn | Numerical Data'!$185:$185))</f>
        <v>13.021107617011921</v>
      </c>
      <c r="AA281" s="130" cm="1">
        <f t="array" ref="AA281">INDEX('Talnagögn | Numerical Data'!$1:$1048576, _xlfn.XMATCH($A281,'Talnagögn | Numerical Data'!$B:$B), _xlfn.XMATCH($B$2,'Talnagögn | Numerical Data'!$185:$185))/INDEX('Talnagögn | Numerical Data'!$1:$1048576, _xlfn.XMATCH($A281,'Talnagögn | Numerical Data'!$B:$B), _xlfn.XMATCH($B$3,'Talnagögn | Numerical Data'!$185:$185))-1</f>
        <v>9.0592257420423206E-3</v>
      </c>
      <c r="AB281" s="35" cm="1">
        <f t="array" ref="AB281">INDEX('Talnagögn | Numerical Data'!$1:$1048576, _xlfn.XMATCH($A281,'Talnagögn | Numerical Data'!$B:$B), _xlfn.XMATCH($B$2,'Talnagögn | Numerical Data'!$185:$185))-INDEX('Talnagögn | Numerical Data'!$1:$1048576, _xlfn.XMATCH($A281,'Talnagögn | Numerical Data'!$B:$B), _xlfn.XMATCH($B$5,'Talnagögn | Numerical Data'!$185:$185))</f>
        <v>241.95751758522647</v>
      </c>
      <c r="AC281" s="73" cm="1">
        <f t="array" ref="AC281">INDEX('Talnagögn | Numerical Data'!$1:$1048576, _xlfn.XMATCH($A281,'Talnagögn | Numerical Data'!$B:$B), _xlfn.XMATCH($B$2,'Talnagögn | Numerical Data'!$185:$185))/INDEX('Talnagögn | Numerical Data'!$1:$1048576, _xlfn.XMATCH($A281,'Talnagögn | Numerical Data'!$B:$B), _xlfn.XMATCH($B$5,'Talnagögn | Numerical Data'!$185:$185))-1</f>
        <v>0.20023052381367545</v>
      </c>
    </row>
    <row r="282" spans="1:38" ht="22.35" customHeight="1" x14ac:dyDescent="0.25">
      <c r="A282" s="266" t="s">
        <v>98</v>
      </c>
      <c r="D282" s="82" t="str">
        <f>'Talnagögn | Numerical Data'!$D$102</f>
        <v>Mólendi</v>
      </c>
      <c r="E282" s="35" cm="1">
        <f t="array" ref="E282">INDEX('Talnagögn | Numerical Data'!$1:$1048576, _xlfn.XMATCH($A282,'Talnagögn | Numerical Data'!$B:$B), _xlfn.XMATCH($B$2,'Talnagögn | Numerical Data'!$185:$185))</f>
        <v>5973.5384306449669</v>
      </c>
      <c r="F282" s="77">
        <f t="shared" si="4"/>
        <v>0.77151709155526416</v>
      </c>
      <c r="G282" s="65" cm="1">
        <f t="array" ref="G282">INDEX('Talnagögn | Numerical Data'!$1:$1048576, _xlfn.XMATCH($A282,'Talnagögn | Numerical Data'!$B:$B), _xlfn.XMATCH($B$2,'Talnagögn | Numerical Data'!$185:$185))-INDEX('Talnagögn | Numerical Data'!$1:$1048576, _xlfn.XMATCH($A282,'Talnagögn | Numerical Data'!$B:$B), _xlfn.XMATCH($B$3,'Talnagögn | Numerical Data'!$185:$185))</f>
        <v>2.3309273625636706</v>
      </c>
      <c r="H282" s="130" cm="1">
        <f t="array" ref="H282">INDEX('Talnagögn | Numerical Data'!$1:$1048576, _xlfn.XMATCH($A282,'Talnagögn | Numerical Data'!$B:$B), _xlfn.XMATCH($B$2,'Talnagögn | Numerical Data'!$185:$185))/INDEX('Talnagögn | Numerical Data'!$1:$1048576, _xlfn.XMATCH($A282,'Talnagögn | Numerical Data'!$B:$B), _xlfn.XMATCH($B$3,'Talnagögn | Numerical Data'!$185:$185))-1</f>
        <v>3.9036113906321113E-4</v>
      </c>
      <c r="I282" s="35" cm="1">
        <f t="array" ref="I282">INDEX('Talnagögn | Numerical Data'!$1:$1048576, _xlfn.XMATCH($A282,'Talnagögn | Numerical Data'!$B:$B), _xlfn.XMATCH($B$2,'Talnagögn | Numerical Data'!$185:$185))-INDEX('Talnagögn | Numerical Data'!$1:$1048576, _xlfn.XMATCH($A282,'Talnagögn | Numerical Data'!$B:$B), _xlfn.XMATCH($B$5,'Talnagögn | Numerical Data'!$185:$185))</f>
        <v>162.58798174387357</v>
      </c>
      <c r="J282" s="62" cm="1">
        <f t="array" ref="J282">INDEX('Talnagögn | Numerical Data'!$1:$1048576, _xlfn.XMATCH($A282,'Talnagögn | Numerical Data'!$B:$B), _xlfn.XMATCH($B$2,'Talnagögn | Numerical Data'!$185:$185))/INDEX('Talnagögn | Numerical Data'!$1:$1048576, _xlfn.XMATCH($A282,'Talnagögn | Numerical Data'!$B:$B), _xlfn.XMATCH($B$5,'Talnagögn | Numerical Data'!$185:$185))-1</f>
        <v>2.7979584953201631E-2</v>
      </c>
      <c r="U282" s="394"/>
      <c r="W282" s="393" t="str">
        <f>'Talnagögn | Numerical Data'!$E$102</f>
        <v>Grassland</v>
      </c>
      <c r="X282" s="35" cm="1">
        <f t="array" ref="X282">INDEX('Talnagögn | Numerical Data'!$1:$1048576, _xlfn.XMATCH($A282,'Talnagögn | Numerical Data'!$B:$B), _xlfn.XMATCH($B$2,'Talnagögn | Numerical Data'!$185:$185))</f>
        <v>5973.5384306449669</v>
      </c>
      <c r="Y282" s="77">
        <f t="shared" si="5"/>
        <v>0.77151709155526416</v>
      </c>
      <c r="Z282" s="65" cm="1">
        <f t="array" ref="Z282">INDEX('Talnagögn | Numerical Data'!$1:$1048576, _xlfn.XMATCH($A282,'Talnagögn | Numerical Data'!$B:$B), _xlfn.XMATCH($B$2,'Talnagögn | Numerical Data'!$185:$185))-INDEX('Talnagögn | Numerical Data'!$1:$1048576, _xlfn.XMATCH($A282,'Talnagögn | Numerical Data'!$B:$B), _xlfn.XMATCH($B$3,'Talnagögn | Numerical Data'!$185:$185))</f>
        <v>2.3309273625636706</v>
      </c>
      <c r="AA282" s="130" cm="1">
        <f t="array" ref="AA282">INDEX('Talnagögn | Numerical Data'!$1:$1048576, _xlfn.XMATCH($A282,'Talnagögn | Numerical Data'!$B:$B), _xlfn.XMATCH($B$2,'Talnagögn | Numerical Data'!$185:$185))/INDEX('Talnagögn | Numerical Data'!$1:$1048576, _xlfn.XMATCH($A282,'Talnagögn | Numerical Data'!$B:$B), _xlfn.XMATCH($B$3,'Talnagögn | Numerical Data'!$185:$185))-1</f>
        <v>3.9036113906321113E-4</v>
      </c>
      <c r="AB282" s="35" cm="1">
        <f t="array" ref="AB282">INDEX('Talnagögn | Numerical Data'!$1:$1048576, _xlfn.XMATCH($A282,'Talnagögn | Numerical Data'!$B:$B), _xlfn.XMATCH($B$2,'Talnagögn | Numerical Data'!$185:$185))-INDEX('Talnagögn | Numerical Data'!$1:$1048576, _xlfn.XMATCH($A282,'Talnagögn | Numerical Data'!$B:$B), _xlfn.XMATCH($B$5,'Talnagögn | Numerical Data'!$185:$185))</f>
        <v>162.58798174387357</v>
      </c>
      <c r="AC282" s="62" cm="1">
        <f t="array" ref="AC282">INDEX('Talnagögn | Numerical Data'!$1:$1048576, _xlfn.XMATCH($A282,'Talnagögn | Numerical Data'!$B:$B), _xlfn.XMATCH($B$2,'Talnagögn | Numerical Data'!$185:$185))/INDEX('Talnagögn | Numerical Data'!$1:$1048576, _xlfn.XMATCH($A282,'Talnagögn | Numerical Data'!$B:$B), _xlfn.XMATCH($B$5,'Talnagögn | Numerical Data'!$185:$185))-1</f>
        <v>2.7979584953201631E-2</v>
      </c>
    </row>
    <row r="283" spans="1:38" ht="22.35" customHeight="1" x14ac:dyDescent="0.25">
      <c r="A283" s="266" t="s">
        <v>99</v>
      </c>
      <c r="D283" s="82" t="str">
        <f>'Talnagögn | Numerical Data'!$D$103</f>
        <v>Votlendi</v>
      </c>
      <c r="E283" s="35" cm="1">
        <f t="array" ref="E283">INDEX('Talnagögn | Numerical Data'!$1:$1048576, _xlfn.XMATCH($A283,'Talnagögn | Numerical Data'!$B:$B), _xlfn.XMATCH($B$2,'Talnagögn | Numerical Data'!$185:$185))</f>
        <v>817.65731654517595</v>
      </c>
      <c r="F283" s="77">
        <f t="shared" si="4"/>
        <v>0.10560517891934015</v>
      </c>
      <c r="G283" s="70" cm="1">
        <f t="array" ref="G283">INDEX('Talnagögn | Numerical Data'!$1:$1048576, _xlfn.XMATCH($A283,'Talnagögn | Numerical Data'!$B:$B), _xlfn.XMATCH($B$2,'Talnagögn | Numerical Data'!$185:$185))-INDEX('Talnagögn | Numerical Data'!$1:$1048576, _xlfn.XMATCH($A283,'Talnagögn | Numerical Data'!$B:$B), _xlfn.XMATCH($B$3,'Talnagögn | Numerical Data'!$185:$185))</f>
        <v>-27.531626975591621</v>
      </c>
      <c r="H283" s="120" cm="1">
        <f t="array" ref="H283">INDEX('Talnagögn | Numerical Data'!$1:$1048576, _xlfn.XMATCH($A283,'Talnagögn | Numerical Data'!$B:$B), _xlfn.XMATCH($B$2,'Talnagögn | Numerical Data'!$185:$185))/INDEX('Talnagögn | Numerical Data'!$1:$1048576, _xlfn.XMATCH($A283,'Talnagögn | Numerical Data'!$B:$B), _xlfn.XMATCH($B$3,'Talnagögn | Numerical Data'!$185:$185))-1</f>
        <v>-3.2574523349659934E-2</v>
      </c>
      <c r="I283" s="35" cm="1">
        <f t="array" ref="I283">INDEX('Talnagögn | Numerical Data'!$1:$1048576, _xlfn.XMATCH($A283,'Talnagögn | Numerical Data'!$B:$B), _xlfn.XMATCH($B$2,'Talnagögn | Numerical Data'!$185:$185))-INDEX('Talnagögn | Numerical Data'!$1:$1048576, _xlfn.XMATCH($A283,'Talnagögn | Numerical Data'!$B:$B), _xlfn.XMATCH($B$5,'Talnagögn | Numerical Data'!$185:$185))</f>
        <v>-32.026518688215219</v>
      </c>
      <c r="J283" s="62" cm="1">
        <f t="array" ref="J283">INDEX('Talnagögn | Numerical Data'!$1:$1048576, _xlfn.XMATCH($A283,'Talnagögn | Numerical Data'!$B:$B), _xlfn.XMATCH($B$2,'Talnagögn | Numerical Data'!$185:$185))/INDEX('Talnagögn | Numerical Data'!$1:$1048576, _xlfn.XMATCH($A283,'Talnagögn | Numerical Data'!$B:$B), _xlfn.XMATCH($B$5,'Talnagögn | Numerical Data'!$185:$185))-1</f>
        <v>-3.7692277245003902E-2</v>
      </c>
      <c r="U283" s="394"/>
      <c r="W283" s="393" t="str">
        <f>'Talnagögn | Numerical Data'!$E$103</f>
        <v>Wetlands</v>
      </c>
      <c r="X283" s="35" cm="1">
        <f t="array" ref="X283">INDEX('Talnagögn | Numerical Data'!$1:$1048576, _xlfn.XMATCH($A283,'Talnagögn | Numerical Data'!$B:$B), _xlfn.XMATCH($B$2,'Talnagögn | Numerical Data'!$185:$185))</f>
        <v>817.65731654517595</v>
      </c>
      <c r="Y283" s="77">
        <f t="shared" si="5"/>
        <v>0.10560517891934015</v>
      </c>
      <c r="Z283" s="70" cm="1">
        <f t="array" ref="Z283">INDEX('Talnagögn | Numerical Data'!$1:$1048576, _xlfn.XMATCH($A283,'Talnagögn | Numerical Data'!$B:$B), _xlfn.XMATCH($B$2,'Talnagögn | Numerical Data'!$185:$185))-INDEX('Talnagögn | Numerical Data'!$1:$1048576, _xlfn.XMATCH($A283,'Talnagögn | Numerical Data'!$B:$B), _xlfn.XMATCH($B$3,'Talnagögn | Numerical Data'!$185:$185))</f>
        <v>-27.531626975591621</v>
      </c>
      <c r="AA283" s="120" cm="1">
        <f t="array" ref="AA283">INDEX('Talnagögn | Numerical Data'!$1:$1048576, _xlfn.XMATCH($A283,'Talnagögn | Numerical Data'!$B:$B), _xlfn.XMATCH($B$2,'Talnagögn | Numerical Data'!$185:$185))/INDEX('Talnagögn | Numerical Data'!$1:$1048576, _xlfn.XMATCH($A283,'Talnagögn | Numerical Data'!$B:$B), _xlfn.XMATCH($B$3,'Talnagögn | Numerical Data'!$185:$185))-1</f>
        <v>-3.2574523349659934E-2</v>
      </c>
      <c r="AB283" s="35" cm="1">
        <f t="array" ref="AB283">INDEX('Talnagögn | Numerical Data'!$1:$1048576, _xlfn.XMATCH($A283,'Talnagögn | Numerical Data'!$B:$B), _xlfn.XMATCH($B$2,'Talnagögn | Numerical Data'!$185:$185))-INDEX('Talnagögn | Numerical Data'!$1:$1048576, _xlfn.XMATCH($A283,'Talnagögn | Numerical Data'!$B:$B), _xlfn.XMATCH($B$5,'Talnagögn | Numerical Data'!$185:$185))</f>
        <v>-32.026518688215219</v>
      </c>
      <c r="AC283" s="62" cm="1">
        <f t="array" ref="AC283">INDEX('Talnagögn | Numerical Data'!$1:$1048576, _xlfn.XMATCH($A283,'Talnagögn | Numerical Data'!$B:$B), _xlfn.XMATCH($B$2,'Talnagögn | Numerical Data'!$185:$185))/INDEX('Talnagögn | Numerical Data'!$1:$1048576, _xlfn.XMATCH($A283,'Talnagögn | Numerical Data'!$B:$B), _xlfn.XMATCH($B$5,'Talnagögn | Numerical Data'!$185:$185))-1</f>
        <v>-3.7692277245003902E-2</v>
      </c>
    </row>
    <row r="284" spans="1:38" ht="22.35" customHeight="1" x14ac:dyDescent="0.25">
      <c r="A284" s="266" t="s">
        <v>133</v>
      </c>
      <c r="D284" s="216" t="str">
        <f>'Talnagögn | Numerical Data'!$D$104</f>
        <v>Önnur losun</v>
      </c>
      <c r="E284" s="119" cm="1">
        <f t="array" ref="E284">INDEX('Talnagögn | Numerical Data'!$1:$1048576, _xlfn.XMATCH($A284,'Talnagögn | Numerical Data'!$B:$B), _xlfn.XMATCH($B$2,'Talnagögn | Numerical Data'!$185:$185))</f>
        <v>8.9230085014896758</v>
      </c>
      <c r="F284" s="272">
        <f t="shared" si="4"/>
        <v>1.1524582367588307E-3</v>
      </c>
      <c r="G284" s="618" cm="1">
        <f t="array" ref="G284">INDEX('Talnagögn | Numerical Data'!$1:$1048576, _xlfn.XMATCH($A284,'Talnagögn | Numerical Data'!$B:$B), _xlfn.XMATCH($B$2,'Talnagögn | Numerical Data'!$185:$185))-INDEX('Talnagögn | Numerical Data'!$1:$1048576, _xlfn.XMATCH($A284,'Talnagögn | Numerical Data'!$B:$B), _xlfn.XMATCH($B$3,'Talnagögn | Numerical Data'!$185:$185))</f>
        <v>0.17801419738407276</v>
      </c>
      <c r="H284" s="131" cm="1">
        <f t="array" ref="H284">INDEX('Talnagögn | Numerical Data'!$1:$1048576, _xlfn.XMATCH($A284,'Talnagögn | Numerical Data'!$B:$B), _xlfn.XMATCH($B$2,'Talnagögn | Numerical Data'!$185:$185))/INDEX('Talnagögn | Numerical Data'!$1:$1048576, _xlfn.XMATCH($A284,'Talnagögn | Numerical Data'!$B:$B), _xlfn.XMATCH($B$3,'Talnagögn | Numerical Data'!$185:$185))-1</f>
        <v>2.0356125023488936E-2</v>
      </c>
      <c r="I284" s="426" cm="1">
        <f t="array" ref="I284">INDEX('Talnagögn | Numerical Data'!$1:$1048576, _xlfn.XMATCH($A284,'Talnagögn | Numerical Data'!$B:$B), _xlfn.XMATCH($B$2,'Talnagögn | Numerical Data'!$185:$185))-INDEX('Talnagögn | Numerical Data'!$1:$1048576, _xlfn.XMATCH($A284,'Talnagögn | Numerical Data'!$B:$B), _xlfn.XMATCH($B$5,'Talnagögn | Numerical Data'!$185:$185))</f>
        <v>-8.4591174429842795</v>
      </c>
      <c r="J284" s="76" cm="1">
        <f t="array" ref="J284">INDEX('Talnagögn | Numerical Data'!$1:$1048576, _xlfn.XMATCH($A284,'Talnagögn | Numerical Data'!$B:$B), _xlfn.XMATCH($B$2,'Talnagögn | Numerical Data'!$185:$185))/INDEX('Talnagögn | Numerical Data'!$1:$1048576, _xlfn.XMATCH($A284,'Talnagögn | Numerical Data'!$B:$B), _xlfn.XMATCH($B$5,'Talnagögn | Numerical Data'!$185:$185))-1</f>
        <v>-0.48665608970999097</v>
      </c>
      <c r="U284" s="394"/>
      <c r="W284" s="274" t="str">
        <f>'Talnagögn | Numerical Data'!$E$104</f>
        <v>Other Emissions</v>
      </c>
      <c r="X284" s="119" cm="1">
        <f t="array" ref="X284">INDEX('Talnagögn | Numerical Data'!$1:$1048576, _xlfn.XMATCH($A284,'Talnagögn | Numerical Data'!$B:$B), _xlfn.XMATCH($B$2,'Talnagögn | Numerical Data'!$185:$185))</f>
        <v>8.9230085014896758</v>
      </c>
      <c r="Y284" s="272">
        <f t="shared" si="5"/>
        <v>1.1524582367588307E-3</v>
      </c>
      <c r="Z284" s="618" cm="1">
        <f t="array" ref="Z284">INDEX('Talnagögn | Numerical Data'!$1:$1048576, _xlfn.XMATCH($A284,'Talnagögn | Numerical Data'!$B:$B), _xlfn.XMATCH($B$2,'Talnagögn | Numerical Data'!$185:$185))-INDEX('Talnagögn | Numerical Data'!$1:$1048576, _xlfn.XMATCH($A284,'Talnagögn | Numerical Data'!$B:$B), _xlfn.XMATCH($B$3,'Talnagögn | Numerical Data'!$185:$185))</f>
        <v>0.17801419738407276</v>
      </c>
      <c r="AA284" s="131" cm="1">
        <f t="array" ref="AA284">INDEX('Talnagögn | Numerical Data'!$1:$1048576, _xlfn.XMATCH($A284,'Talnagögn | Numerical Data'!$B:$B), _xlfn.XMATCH($B$2,'Talnagögn | Numerical Data'!$185:$185))/INDEX('Talnagögn | Numerical Data'!$1:$1048576, _xlfn.XMATCH($A284,'Talnagögn | Numerical Data'!$B:$B), _xlfn.XMATCH($B$3,'Talnagögn | Numerical Data'!$185:$185))-1</f>
        <v>2.0356125023488936E-2</v>
      </c>
      <c r="AB284" s="426" cm="1">
        <f t="array" ref="AB284">INDEX('Talnagögn | Numerical Data'!$1:$1048576, _xlfn.XMATCH($A284,'Talnagögn | Numerical Data'!$B:$B), _xlfn.XMATCH($B$2,'Talnagögn | Numerical Data'!$185:$185))-INDEX('Talnagögn | Numerical Data'!$1:$1048576, _xlfn.XMATCH($A284,'Talnagögn | Numerical Data'!$B:$B), _xlfn.XMATCH($B$5,'Talnagögn | Numerical Data'!$185:$185))</f>
        <v>-8.4591174429842795</v>
      </c>
      <c r="AC284" s="76" cm="1">
        <f t="array" ref="AC284">INDEX('Talnagögn | Numerical Data'!$1:$1048576, _xlfn.XMATCH($A284,'Talnagögn | Numerical Data'!$B:$B), _xlfn.XMATCH($B$2,'Talnagögn | Numerical Data'!$185:$185))/INDEX('Talnagögn | Numerical Data'!$1:$1048576, _xlfn.XMATCH($A284,'Talnagögn | Numerical Data'!$B:$B), _xlfn.XMATCH($B$5,'Talnagögn | Numerical Data'!$185:$185))-1</f>
        <v>-0.48665608970999097</v>
      </c>
    </row>
    <row r="285" spans="1:38" ht="24" customHeight="1" x14ac:dyDescent="0.25">
      <c r="A285" s="266" t="s">
        <v>59</v>
      </c>
      <c r="D285" s="75" t="s">
        <v>13</v>
      </c>
      <c r="E285" s="98" cm="1">
        <f t="array" ref="E285">INDEX('Talnagögn | Numerical Data'!$1:$1048576, _xlfn.XMATCH($A285,'Talnagögn | Numerical Data'!$B:$B), _xlfn.XMATCH($B$2,'Talnagögn | Numerical Data'!$185:$185))</f>
        <v>7742.5872946031541</v>
      </c>
      <c r="F285" s="85">
        <f>SUM(F280:F284)</f>
        <v>1</v>
      </c>
      <c r="G285" s="98" cm="1">
        <f t="array" ref="G285">INDEX('Talnagögn | Numerical Data'!$1:$1048576, _xlfn.XMATCH($A285,'Talnagögn | Numerical Data'!$B:$B), _xlfn.XMATCH($B$2,'Talnagögn | Numerical Data'!$185:$185))-INDEX('Talnagögn | Numerical Data'!$1:$1048576, _xlfn.XMATCH($A285,'Talnagögn | Numerical Data'!$B:$B), _xlfn.XMATCH($B$3,'Talnagögn | Numerical Data'!$185:$185))</f>
        <v>-14.438816641860285</v>
      </c>
      <c r="H285" s="428" cm="1">
        <f t="array" ref="H285">INDEX('Talnagögn | Numerical Data'!$1:$1048576, _xlfn.XMATCH($A285,'Talnagögn | Numerical Data'!$B:$B), _xlfn.XMATCH($B$2,'Talnagögn | Numerical Data'!$185:$185))/INDEX('Talnagögn | Numerical Data'!$1:$1048576, _xlfn.XMATCH($A285,'Talnagögn | Numerical Data'!$B:$B), _xlfn.XMATCH($B$3,'Talnagögn | Numerical Data'!$185:$185))-1</f>
        <v>-1.8613855922089417E-3</v>
      </c>
      <c r="I285" s="122" cm="1">
        <f t="array" ref="I285">INDEX('Talnagögn | Numerical Data'!$1:$1048576, _xlfn.XMATCH($A285,'Talnagögn | Numerical Data'!$B:$B), _xlfn.XMATCH($B$2,'Talnagögn | Numerical Data'!$185:$185))-INDEX('Talnagögn | Numerical Data'!$1:$1048576, _xlfn.XMATCH($A285,'Talnagögn | Numerical Data'!$B:$B), _xlfn.XMATCH($B$5,'Talnagögn | Numerical Data'!$185:$185))</f>
        <v>-3.3889494222021312</v>
      </c>
      <c r="J285" s="619" cm="1">
        <f t="array" ref="J285">INDEX('Talnagögn | Numerical Data'!$1:$1048576, _xlfn.XMATCH($A285,'Talnagögn | Numerical Data'!$B:$B), _xlfn.XMATCH($B$2,'Talnagögn | Numerical Data'!$185:$185))/INDEX('Talnagögn | Numerical Data'!$1:$1048576, _xlfn.XMATCH($A285,'Talnagögn | Numerical Data'!$B:$B), _xlfn.XMATCH($B$5,'Talnagögn | Numerical Data'!$185:$185))-1</f>
        <v>-4.3751094961286263E-4</v>
      </c>
      <c r="U285" s="394"/>
      <c r="W285" s="75" t="s">
        <v>245</v>
      </c>
      <c r="X285" s="98" cm="1">
        <f t="array" ref="X285">INDEX('Talnagögn | Numerical Data'!$1:$1048576, _xlfn.XMATCH($A285,'Talnagögn | Numerical Data'!$B:$B), _xlfn.XMATCH($B$2,'Talnagögn | Numerical Data'!$185:$185))</f>
        <v>7742.5872946031541</v>
      </c>
      <c r="Y285" s="85">
        <f>SUM(Y280:Y284)</f>
        <v>1</v>
      </c>
      <c r="Z285" s="98" cm="1">
        <f t="array" ref="Z285">INDEX('Talnagögn | Numerical Data'!$1:$1048576, _xlfn.XMATCH($A285,'Talnagögn | Numerical Data'!$B:$B), _xlfn.XMATCH($B$2,'Talnagögn | Numerical Data'!$185:$185))-INDEX('Talnagögn | Numerical Data'!$1:$1048576, _xlfn.XMATCH($A285,'Talnagögn | Numerical Data'!$B:$B), _xlfn.XMATCH($B$3,'Talnagögn | Numerical Data'!$185:$185))</f>
        <v>-14.438816641860285</v>
      </c>
      <c r="AA285" s="428" cm="1">
        <f t="array" ref="AA285">INDEX('Talnagögn | Numerical Data'!$1:$1048576, _xlfn.XMATCH($A285,'Talnagögn | Numerical Data'!$B:$B), _xlfn.XMATCH($B$2,'Talnagögn | Numerical Data'!$185:$185))/INDEX('Talnagögn | Numerical Data'!$1:$1048576, _xlfn.XMATCH($A285,'Talnagögn | Numerical Data'!$B:$B), _xlfn.XMATCH($B$3,'Talnagögn | Numerical Data'!$185:$185))-1</f>
        <v>-1.8613855922089417E-3</v>
      </c>
      <c r="AB285" s="122" cm="1">
        <f t="array" ref="AB285">INDEX('Talnagögn | Numerical Data'!$1:$1048576, _xlfn.XMATCH($A285,'Talnagögn | Numerical Data'!$B:$B), _xlfn.XMATCH($B$2,'Talnagögn | Numerical Data'!$185:$185))-INDEX('Talnagögn | Numerical Data'!$1:$1048576, _xlfn.XMATCH($A285,'Talnagögn | Numerical Data'!$B:$B), _xlfn.XMATCH($B$5,'Talnagögn | Numerical Data'!$185:$185))</f>
        <v>-3.3889494222021312</v>
      </c>
      <c r="AC285" s="619" cm="1">
        <f t="array" ref="AC285">INDEX('Talnagögn | Numerical Data'!$1:$1048576, _xlfn.XMATCH($A285,'Talnagögn | Numerical Data'!$B:$B), _xlfn.XMATCH($B$2,'Talnagögn | Numerical Data'!$185:$185))/INDEX('Talnagögn | Numerical Data'!$1:$1048576, _xlfn.XMATCH($A285,'Talnagögn | Numerical Data'!$B:$B), _xlfn.XMATCH($B$5,'Talnagögn | Numerical Data'!$185:$185))-1</f>
        <v>-4.3751094961286263E-4</v>
      </c>
    </row>
    <row r="286" spans="1:38" x14ac:dyDescent="0.25">
      <c r="U286" s="394"/>
    </row>
    <row r="287" spans="1:38" x14ac:dyDescent="0.25">
      <c r="U287" s="394"/>
    </row>
    <row r="288" spans="1:38" x14ac:dyDescent="0.25">
      <c r="U288" s="394"/>
    </row>
    <row r="289" spans="21:21" x14ac:dyDescent="0.25">
      <c r="U289" s="394"/>
    </row>
    <row r="290" spans="21:21" x14ac:dyDescent="0.25">
      <c r="U290" s="394"/>
    </row>
    <row r="291" spans="21:21" x14ac:dyDescent="0.25">
      <c r="U291" s="394"/>
    </row>
    <row r="292" spans="21:21" x14ac:dyDescent="0.25">
      <c r="U292" s="394"/>
    </row>
    <row r="293" spans="21:21" x14ac:dyDescent="0.25">
      <c r="U293" s="394"/>
    </row>
    <row r="294" spans="21:21" x14ac:dyDescent="0.25">
      <c r="U294" s="394"/>
    </row>
    <row r="295" spans="21:21" x14ac:dyDescent="0.25">
      <c r="U295" s="394"/>
    </row>
    <row r="296" spans="21:21" x14ac:dyDescent="0.25">
      <c r="U296" s="394"/>
    </row>
    <row r="297" spans="21:21" x14ac:dyDescent="0.25">
      <c r="U297" s="394"/>
    </row>
    <row r="298" spans="21:21" x14ac:dyDescent="0.25">
      <c r="U298" s="394"/>
    </row>
    <row r="299" spans="21:21" x14ac:dyDescent="0.25">
      <c r="U299" s="394"/>
    </row>
    <row r="300" spans="21:21" x14ac:dyDescent="0.25">
      <c r="U300" s="394"/>
    </row>
    <row r="301" spans="21:21" x14ac:dyDescent="0.25">
      <c r="U301" s="394"/>
    </row>
    <row r="302" spans="21:21" x14ac:dyDescent="0.25">
      <c r="U302" s="394"/>
    </row>
    <row r="303" spans="21:21" x14ac:dyDescent="0.25">
      <c r="U303" s="394"/>
    </row>
    <row r="304" spans="21:21" x14ac:dyDescent="0.25">
      <c r="U304" s="394"/>
    </row>
    <row r="305" spans="4:23" x14ac:dyDescent="0.25">
      <c r="U305" s="394"/>
    </row>
    <row r="306" spans="4:23" x14ac:dyDescent="0.25">
      <c r="U306" s="394"/>
    </row>
    <row r="307" spans="4:23" x14ac:dyDescent="0.25">
      <c r="U307" s="394"/>
    </row>
    <row r="308" spans="4:23" x14ac:dyDescent="0.25">
      <c r="U308" s="394"/>
    </row>
    <row r="309" spans="4:23" x14ac:dyDescent="0.25">
      <c r="U309" s="394"/>
    </row>
    <row r="310" spans="4:23" x14ac:dyDescent="0.25">
      <c r="U310" s="394"/>
    </row>
    <row r="311" spans="4:23" x14ac:dyDescent="0.25">
      <c r="U311" s="394"/>
    </row>
    <row r="312" spans="4:23" x14ac:dyDescent="0.25">
      <c r="U312" s="394"/>
    </row>
    <row r="313" spans="4:23" x14ac:dyDescent="0.25">
      <c r="U313" s="394"/>
    </row>
    <row r="314" spans="4:23" s="33" customFormat="1" ht="27" customHeight="1" x14ac:dyDescent="0.25">
      <c r="D314" s="622" t="s">
        <v>35</v>
      </c>
      <c r="U314" s="405"/>
      <c r="W314" s="622" t="s">
        <v>249</v>
      </c>
    </row>
    <row r="315" spans="4:23" x14ac:dyDescent="0.25">
      <c r="U315" s="394"/>
    </row>
    <row r="316" spans="4:23" x14ac:dyDescent="0.25">
      <c r="U316" s="394"/>
    </row>
    <row r="317" spans="4:23" x14ac:dyDescent="0.25">
      <c r="U317" s="394"/>
    </row>
    <row r="318" spans="4:23" x14ac:dyDescent="0.25">
      <c r="U318" s="394"/>
    </row>
    <row r="319" spans="4:23" x14ac:dyDescent="0.25">
      <c r="U319" s="394"/>
    </row>
    <row r="320" spans="4:23" x14ac:dyDescent="0.25">
      <c r="U320" s="394"/>
    </row>
    <row r="321" spans="21:21" ht="15" customHeight="1" x14ac:dyDescent="0.25">
      <c r="U321" s="394"/>
    </row>
    <row r="322" spans="21:21" ht="15" customHeight="1" x14ac:dyDescent="0.25">
      <c r="U322" s="394"/>
    </row>
    <row r="323" spans="21:21" ht="15" customHeight="1" x14ac:dyDescent="0.25">
      <c r="U323" s="394"/>
    </row>
    <row r="324" spans="21:21" x14ac:dyDescent="0.25">
      <c r="U324" s="394"/>
    </row>
    <row r="325" spans="21:21" x14ac:dyDescent="0.25">
      <c r="U325" s="394"/>
    </row>
    <row r="326" spans="21:21" x14ac:dyDescent="0.25">
      <c r="U326" s="394"/>
    </row>
    <row r="327" spans="21:21" x14ac:dyDescent="0.25">
      <c r="U327" s="394"/>
    </row>
    <row r="328" spans="21:21" x14ac:dyDescent="0.25">
      <c r="U328" s="394"/>
    </row>
    <row r="329" spans="21:21" x14ac:dyDescent="0.25">
      <c r="U329" s="394"/>
    </row>
    <row r="330" spans="21:21" x14ac:dyDescent="0.25">
      <c r="U330" s="394"/>
    </row>
    <row r="331" spans="21:21" x14ac:dyDescent="0.25">
      <c r="U331" s="394"/>
    </row>
    <row r="332" spans="21:21" x14ac:dyDescent="0.25">
      <c r="U332" s="394"/>
    </row>
    <row r="333" spans="21:21" x14ac:dyDescent="0.25">
      <c r="U333" s="394"/>
    </row>
    <row r="334" spans="21:21" x14ac:dyDescent="0.25">
      <c r="U334" s="394"/>
    </row>
    <row r="335" spans="21:21" x14ac:dyDescent="0.25">
      <c r="U335" s="394"/>
    </row>
    <row r="336" spans="21:21" x14ac:dyDescent="0.25">
      <c r="U336" s="394"/>
    </row>
    <row r="337" spans="1:38" x14ac:dyDescent="0.25">
      <c r="U337" s="394"/>
    </row>
    <row r="338" spans="1:38" x14ac:dyDescent="0.25">
      <c r="U338" s="394"/>
    </row>
    <row r="339" spans="1:38" x14ac:dyDescent="0.25">
      <c r="U339" s="394"/>
    </row>
    <row r="340" spans="1:38" x14ac:dyDescent="0.25">
      <c r="U340" s="394"/>
    </row>
    <row r="341" spans="1:38" x14ac:dyDescent="0.25">
      <c r="U341" s="394"/>
    </row>
    <row r="342" spans="1:38" s="295" customFormat="1" ht="83.25" customHeight="1" x14ac:dyDescent="0.25">
      <c r="D342" s="295" t="s">
        <v>152</v>
      </c>
      <c r="U342" s="406"/>
      <c r="W342" s="295" t="s">
        <v>262</v>
      </c>
      <c r="AI342" s="296"/>
      <c r="AJ342" s="296"/>
      <c r="AK342" s="296"/>
      <c r="AL342" s="296"/>
    </row>
    <row r="343" spans="1:38" x14ac:dyDescent="0.25">
      <c r="U343" s="394"/>
    </row>
    <row r="344" spans="1:38" ht="33.75" customHeight="1" x14ac:dyDescent="0.25">
      <c r="D344" s="705" t="str">
        <f>"Losun árið "&amp;$B$2&amp;" í samanburði við losun fyrri ára"</f>
        <v>Losun árið 2023 í samanburði við losun fyrri ára</v>
      </c>
      <c r="E344" s="705"/>
      <c r="F344" s="705"/>
      <c r="G344" s="705"/>
      <c r="H344" s="705"/>
      <c r="I344" s="705"/>
      <c r="J344" s="705"/>
      <c r="U344" s="394"/>
      <c r="W344" s="705" t="str">
        <f>"Emissions in "&amp;$B$2&amp;" compared to emissions in previous years"</f>
        <v>Emissions in 2023 compared to emissions in previous years</v>
      </c>
      <c r="X344" s="705"/>
      <c r="Y344" s="705"/>
      <c r="Z344" s="705"/>
      <c r="AA344" s="705"/>
      <c r="AB344" s="705"/>
      <c r="AC344" s="705"/>
    </row>
    <row r="345" spans="1:38" x14ac:dyDescent="0.25">
      <c r="D345" s="297"/>
      <c r="E345" s="717" t="str">
        <f>"Losun "&amp;$B$2</f>
        <v>Losun 2023</v>
      </c>
      <c r="F345" s="718"/>
      <c r="G345" s="717" t="str">
        <f>"Breyting frá "&amp;$B$3</f>
        <v>Breyting frá 2022</v>
      </c>
      <c r="H345" s="718"/>
      <c r="I345" s="717" t="str">
        <f>"Breyting frá "&amp;$B$5</f>
        <v>Breyting frá 2005</v>
      </c>
      <c r="J345" s="719"/>
      <c r="U345" s="394"/>
      <c r="W345" s="297"/>
      <c r="X345" s="706" t="str">
        <f>"Emissions in "&amp;$B$2</f>
        <v>Emissions in 2023</v>
      </c>
      <c r="Y345" s="707"/>
      <c r="Z345" s="706" t="str">
        <f>"Change from "&amp;$B$3</f>
        <v>Change from 2022</v>
      </c>
      <c r="AA345" s="707"/>
      <c r="AB345" s="706" t="str">
        <f>"Change from "&amp;$B$5</f>
        <v>Change from 2005</v>
      </c>
      <c r="AC345" s="708"/>
    </row>
    <row r="346" spans="1:38" ht="20.100000000000001" customHeight="1" x14ac:dyDescent="0.25">
      <c r="D346" s="297"/>
      <c r="E346" s="298" t="s">
        <v>5</v>
      </c>
      <c r="F346" s="299" t="s">
        <v>4</v>
      </c>
      <c r="G346" s="298" t="s">
        <v>5</v>
      </c>
      <c r="H346" s="299" t="s">
        <v>4</v>
      </c>
      <c r="I346" s="298" t="s">
        <v>5</v>
      </c>
      <c r="J346" s="298" t="s">
        <v>4</v>
      </c>
      <c r="U346" s="394"/>
      <c r="W346" s="297"/>
      <c r="X346" s="298" t="s">
        <v>250</v>
      </c>
      <c r="Y346" s="299" t="s">
        <v>4</v>
      </c>
      <c r="Z346" s="298" t="s">
        <v>250</v>
      </c>
      <c r="AA346" s="299" t="s">
        <v>4</v>
      </c>
      <c r="AB346" s="298" t="s">
        <v>250</v>
      </c>
      <c r="AC346" s="298" t="s">
        <v>4</v>
      </c>
    </row>
    <row r="347" spans="1:38" x14ac:dyDescent="0.25">
      <c r="A347" s="267" t="s">
        <v>109</v>
      </c>
      <c r="C347" s="263" t="s">
        <v>62</v>
      </c>
      <c r="D347" s="82" t="str">
        <f>'Talnagögn | Numerical Data'!$D$179</f>
        <v>Eldsneytisbruni, staðbundinn iðnaður</v>
      </c>
      <c r="E347" s="57" cm="1">
        <f t="array" ref="E347">INDEX('Talnagögn | Numerical Data'!$1:$1048576, _xlfn.XMATCH($A347,'Talnagögn | Numerical Data'!$B:$B), _xlfn.XMATCH($B$2,'Talnagögn | Numerical Data'!$177:$177))</f>
        <v>5.5265801624558328</v>
      </c>
      <c r="F347" s="637">
        <f>E347/$E$350</f>
        <v>3.0490972080218439E-3</v>
      </c>
      <c r="G347" s="114" cm="1">
        <f t="array" ref="G347">INDEX('Talnagögn | Numerical Data'!$1:$1048576, _xlfn.XMATCH($A347,'Talnagögn | Numerical Data'!$B:$B), _xlfn.XMATCH($B$2,'Talnagögn | Numerical Data'!$177:$177))-INDEX('Talnagögn | Numerical Data'!$1:$1048576, _xlfn.XMATCH($A347,'Talnagögn | Numerical Data'!$B:$B), _xlfn.XMATCH($B$3,'Talnagögn | Numerical Data'!$177:$177))</f>
        <v>-2.0919152414261211</v>
      </c>
      <c r="H347" s="72" cm="1">
        <f t="array" ref="H347">IFERROR(INDEX('Talnagögn | Numerical Data'!$1:$1048576, _xlfn.XMATCH($A347,'Talnagögn | Numerical Data'!$B:$B), _xlfn.XMATCH($B$2,'Talnagögn | Numerical Data'!$177:$177))/INDEX('Talnagögn | Numerical Data'!$1:$1048576, _xlfn.XMATCH($A347,'Talnagögn | Numerical Data'!$B:$B), _xlfn.XMATCH($B$3,'Talnagögn | Numerical Data'!$177:$177))-1,"—")</f>
        <v>-0.27458377678618795</v>
      </c>
      <c r="I347" s="35" cm="1">
        <f t="array" ref="I347">INDEX('Talnagögn | Numerical Data'!$1:$1048576, _xlfn.XMATCH($A347,'Talnagögn | Numerical Data'!$B:$B), _xlfn.XMATCH($B$2,'Talnagögn | Numerical Data'!$177:$177))-INDEX('Talnagögn | Numerical Data'!$1:$1048576, _xlfn.XMATCH($A347,'Talnagögn | Numerical Data'!$B:$B), _xlfn.XMATCH($B$5,'Talnagögn | Numerical Data'!$177:$177))</f>
        <v>-25.711904756844167</v>
      </c>
      <c r="J347" s="73" cm="1">
        <f t="array" ref="J347">IFERROR(INDEX('Talnagögn | Numerical Data'!$1:$1048576, _xlfn.XMATCH($A347,'Talnagögn | Numerical Data'!$B:$B), _xlfn.XMATCH($B$2,'Talnagögn | Numerical Data'!$177:$177))/INDEX('Talnagögn | Numerical Data'!$1:$1048576, _xlfn.XMATCH($A347,'Talnagögn | Numerical Data'!$B:$B), _xlfn.XMATCH($B$5,'Talnagögn | Numerical Data'!$177:$177))-1,"—")</f>
        <v>-0.82308424442693251</v>
      </c>
      <c r="U347" s="394"/>
      <c r="W347" s="393" t="str">
        <f>'Talnagögn | Numerical Data'!$E$179</f>
        <v>Fuel Combustion, Stationary Industry</v>
      </c>
      <c r="X347" s="57" cm="1">
        <f t="array" ref="X347">INDEX('Talnagögn | Numerical Data'!$1:$1048576, _xlfn.XMATCH($A347,'Talnagögn | Numerical Data'!$B:$B), _xlfn.XMATCH($B$2,'Talnagögn | Numerical Data'!$177:$177))</f>
        <v>5.5265801624558328</v>
      </c>
      <c r="Y347" s="637">
        <f>X347/$E$350</f>
        <v>3.0490972080218439E-3</v>
      </c>
      <c r="Z347" s="114" cm="1">
        <f t="array" ref="Z347">INDEX('Talnagögn | Numerical Data'!$1:$1048576, _xlfn.XMATCH($A347,'Talnagögn | Numerical Data'!$B:$B), _xlfn.XMATCH($B$2,'Talnagögn | Numerical Data'!$177:$177))-INDEX('Talnagögn | Numerical Data'!$1:$1048576, _xlfn.XMATCH($A347,'Talnagögn | Numerical Data'!$B:$B), _xlfn.XMATCH($B$3,'Talnagögn | Numerical Data'!$177:$177))</f>
        <v>-2.0919152414261211</v>
      </c>
      <c r="AA347" s="72" cm="1">
        <f t="array" ref="AA347">IFERROR(INDEX('Talnagögn | Numerical Data'!$1:$1048576, _xlfn.XMATCH($A347,'Talnagögn | Numerical Data'!$B:$B), _xlfn.XMATCH($B$2,'Talnagögn | Numerical Data'!$177:$177))/INDEX('Talnagögn | Numerical Data'!$1:$1048576, _xlfn.XMATCH($A347,'Talnagögn | Numerical Data'!$B:$B), _xlfn.XMATCH($B$3,'Talnagögn | Numerical Data'!$177:$177))-1,"—")</f>
        <v>-0.27458377678618795</v>
      </c>
      <c r="AB347" s="35" cm="1">
        <f t="array" ref="AB347">INDEX('Talnagögn | Numerical Data'!$1:$1048576, _xlfn.XMATCH($A347,'Talnagögn | Numerical Data'!$B:$B), _xlfn.XMATCH($B$2,'Talnagögn | Numerical Data'!$177:$177))-INDEX('Talnagögn | Numerical Data'!$1:$1048576, _xlfn.XMATCH($A347,'Talnagögn | Numerical Data'!$B:$B), _xlfn.XMATCH($B$5,'Talnagögn | Numerical Data'!$177:$177))</f>
        <v>-25.711904756844167</v>
      </c>
      <c r="AC347" s="73" cm="1">
        <f t="array" ref="AC347">IFERROR(INDEX('Talnagögn | Numerical Data'!$1:$1048576, _xlfn.XMATCH($A347,'Talnagögn | Numerical Data'!$B:$B), _xlfn.XMATCH($B$2,'Talnagögn | Numerical Data'!$177:$177))/INDEX('Talnagögn | Numerical Data'!$1:$1048576, _xlfn.XMATCH($A347,'Talnagögn | Numerical Data'!$B:$B), _xlfn.XMATCH($B$5,'Talnagögn | Numerical Data'!$177:$177))-1,"—")</f>
        <v>-0.82308424442693251</v>
      </c>
    </row>
    <row r="348" spans="1:38" ht="21" customHeight="1" x14ac:dyDescent="0.25">
      <c r="A348" s="266" t="s">
        <v>110</v>
      </c>
      <c r="C348" s="263" t="s">
        <v>62</v>
      </c>
      <c r="D348" s="82" t="str">
        <f>'Talnagögn | Numerical Data'!$D$180</f>
        <v>Kísil- og kísilmálmframleiðsla</v>
      </c>
      <c r="E348" s="35" cm="1">
        <f t="array" ref="E348">INDEX('Talnagögn | Numerical Data'!$1:$1048576, _xlfn.XMATCH($A348,'Talnagögn | Numerical Data'!$B:$B), _xlfn.XMATCH($B$2,'Talnagögn | Numerical Data'!$177:$177))</f>
        <v>404.35243266231646</v>
      </c>
      <c r="F348" s="77">
        <f>E348/$E$350</f>
        <v>0.22308730485140466</v>
      </c>
      <c r="G348" s="70" cm="1">
        <f t="array" ref="G348">INDEX('Talnagögn | Numerical Data'!$1:$1048576, _xlfn.XMATCH($A348,'Talnagögn | Numerical Data'!$B:$B), _xlfn.XMATCH($B$2,'Talnagögn | Numerical Data'!$177:$177))-INDEX('Talnagögn | Numerical Data'!$1:$1048576, _xlfn.XMATCH($A348,'Talnagögn | Numerical Data'!$B:$B), _xlfn.XMATCH($B$3,'Talnagögn | Numerical Data'!$177:$177))</f>
        <v>-108.90608591337116</v>
      </c>
      <c r="H348" s="72" cm="1">
        <f t="array" ref="H348">IFERROR(INDEX('Talnagögn | Numerical Data'!$1:$1048576, _xlfn.XMATCH($A348,'Talnagögn | Numerical Data'!$B:$B), _xlfn.XMATCH($B$2,'Talnagögn | Numerical Data'!$177:$177))/INDEX('Talnagögn | Numerical Data'!$1:$1048576, _xlfn.XMATCH($A348,'Talnagögn | Numerical Data'!$B:$B), _xlfn.XMATCH($B$3,'Talnagögn | Numerical Data'!$177:$177))-1,"—")</f>
        <v>-0.21218563739690044</v>
      </c>
      <c r="I348" s="35" cm="1">
        <f t="array" ref="I348">INDEX('Talnagögn | Numerical Data'!$1:$1048576, _xlfn.XMATCH($A348,'Talnagögn | Numerical Data'!$B:$B), _xlfn.XMATCH($B$2,'Talnagögn | Numerical Data'!$177:$177))-INDEX('Talnagögn | Numerical Data'!$1:$1048576, _xlfn.XMATCH($A348,'Talnagögn | Numerical Data'!$B:$B), _xlfn.XMATCH($B$5,'Talnagögn | Numerical Data'!$177:$177))</f>
        <v>27.51650265591644</v>
      </c>
      <c r="J348" s="62" cm="1">
        <f t="array" ref="J348">IFERROR(INDEX('Talnagögn | Numerical Data'!$1:$1048576, _xlfn.XMATCH($A348,'Talnagögn | Numerical Data'!$B:$B), _xlfn.XMATCH($B$2,'Talnagögn | Numerical Data'!$177:$177))/INDEX('Talnagögn | Numerical Data'!$1:$1048576, _xlfn.XMATCH($A348,'Talnagögn | Numerical Data'!$B:$B), _xlfn.XMATCH($B$5,'Talnagögn | Numerical Data'!$177:$177))-1,"—")</f>
        <v>7.3019848864860348E-2</v>
      </c>
      <c r="U348" s="394"/>
      <c r="W348" s="393" t="str">
        <f>'Talnagögn | Numerical Data'!$E$180</f>
        <v>Ferrosilicon and Silicon Metal Production</v>
      </c>
      <c r="X348" s="35" cm="1">
        <f t="array" ref="X348">INDEX('Talnagögn | Numerical Data'!$1:$1048576, _xlfn.XMATCH($A348,'Talnagögn | Numerical Data'!$B:$B), _xlfn.XMATCH($B$2,'Talnagögn | Numerical Data'!$177:$177))</f>
        <v>404.35243266231646</v>
      </c>
      <c r="Y348" s="77">
        <f>X348/$E$350</f>
        <v>0.22308730485140466</v>
      </c>
      <c r="Z348" s="70" cm="1">
        <f t="array" ref="Z348">INDEX('Talnagögn | Numerical Data'!$1:$1048576, _xlfn.XMATCH($A348,'Talnagögn | Numerical Data'!$B:$B), _xlfn.XMATCH($B$2,'Talnagögn | Numerical Data'!$177:$177))-INDEX('Talnagögn | Numerical Data'!$1:$1048576, _xlfn.XMATCH($A348,'Talnagögn | Numerical Data'!$B:$B), _xlfn.XMATCH($B$3,'Talnagögn | Numerical Data'!$177:$177))</f>
        <v>-108.90608591337116</v>
      </c>
      <c r="AA348" s="72" cm="1">
        <f t="array" ref="AA348">IFERROR(INDEX('Talnagögn | Numerical Data'!$1:$1048576, _xlfn.XMATCH($A348,'Talnagögn | Numerical Data'!$B:$B), _xlfn.XMATCH($B$2,'Talnagögn | Numerical Data'!$177:$177))/INDEX('Talnagögn | Numerical Data'!$1:$1048576, _xlfn.XMATCH($A348,'Talnagögn | Numerical Data'!$B:$B), _xlfn.XMATCH($B$3,'Talnagögn | Numerical Data'!$177:$177))-1,"—")</f>
        <v>-0.21218563739690044</v>
      </c>
      <c r="AB348" s="35" cm="1">
        <f t="array" ref="AB348">INDEX('Talnagögn | Numerical Data'!$1:$1048576, _xlfn.XMATCH($A348,'Talnagögn | Numerical Data'!$B:$B), _xlfn.XMATCH($B$2,'Talnagögn | Numerical Data'!$177:$177))-INDEX('Talnagögn | Numerical Data'!$1:$1048576, _xlfn.XMATCH($A348,'Talnagögn | Numerical Data'!$B:$B), _xlfn.XMATCH($B$5,'Talnagögn | Numerical Data'!$177:$177))</f>
        <v>27.51650265591644</v>
      </c>
      <c r="AC348" s="62" cm="1">
        <f t="array" ref="AC348">IFERROR(INDEX('Talnagögn | Numerical Data'!$1:$1048576, _xlfn.XMATCH($A348,'Talnagögn | Numerical Data'!$B:$B), _xlfn.XMATCH($B$2,'Talnagögn | Numerical Data'!$177:$177))/INDEX('Talnagögn | Numerical Data'!$1:$1048576, _xlfn.XMATCH($A348,'Talnagögn | Numerical Data'!$B:$B), _xlfn.XMATCH($B$5,'Talnagögn | Numerical Data'!$177:$177))-1,"—")</f>
        <v>7.3019848864860348E-2</v>
      </c>
    </row>
    <row r="349" spans="1:38" ht="21" customHeight="1" x14ac:dyDescent="0.25">
      <c r="A349" s="266" t="s">
        <v>111</v>
      </c>
      <c r="C349" s="263" t="s">
        <v>62</v>
      </c>
      <c r="D349" s="84" t="str">
        <f>'Talnagögn | Numerical Data'!$D$181</f>
        <v>Álframleiðsla</v>
      </c>
      <c r="E349" s="71" cm="1">
        <f t="array" ref="E349">INDEX('Talnagögn | Numerical Data'!$1:$1048576, _xlfn.XMATCH($A349,'Talnagögn | Numerical Data'!$B:$B), _xlfn.XMATCH($B$2,'Talnagögn | Numerical Data'!$177:$177))</f>
        <v>1402.649641668688</v>
      </c>
      <c r="F349" s="77">
        <f>E349/$E$350</f>
        <v>0.7738628556044248</v>
      </c>
      <c r="G349" s="70" cm="1">
        <f t="array" ref="G349">INDEX('Talnagögn | Numerical Data'!$1:$1048576, _xlfn.XMATCH($A349,'Talnagögn | Numerical Data'!$B:$B), _xlfn.XMATCH($B$2,'Talnagögn | Numerical Data'!$177:$177))-INDEX('Talnagögn | Numerical Data'!$1:$1048576, _xlfn.XMATCH($A349,'Talnagögn | Numerical Data'!$B:$B), _xlfn.XMATCH($B$3,'Talnagögn | Numerical Data'!$177:$177))</f>
        <v>48.448911328023087</v>
      </c>
      <c r="H349" s="121" cm="1">
        <f t="array" ref="H349">IFERROR(INDEX('Talnagögn | Numerical Data'!$1:$1048576, _xlfn.XMATCH($A349,'Talnagögn | Numerical Data'!$B:$B), _xlfn.XMATCH($B$2,'Talnagögn | Numerical Data'!$177:$177))/INDEX('Talnagögn | Numerical Data'!$1:$1048576, _xlfn.XMATCH($A349,'Talnagögn | Numerical Data'!$B:$B), _xlfn.XMATCH($B$3,'Talnagögn | Numerical Data'!$177:$177))-1,"—")</f>
        <v>3.5776757642004275E-2</v>
      </c>
      <c r="I349" s="71" cm="1">
        <f t="array" ref="I349">INDEX('Talnagögn | Numerical Data'!$1:$1048576, _xlfn.XMATCH($A349,'Talnagögn | Numerical Data'!$B:$B), _xlfn.XMATCH($B$2,'Talnagögn | Numerical Data'!$177:$177))-INDEX('Talnagögn | Numerical Data'!$1:$1048576, _xlfn.XMATCH($A349,'Talnagögn | Numerical Data'!$B:$B), _xlfn.XMATCH($B$5,'Talnagögn | Numerical Data'!$177:$177))</f>
        <v>957.8411255016008</v>
      </c>
      <c r="J349" s="76" cm="1">
        <f t="array" ref="J349">IFERROR(INDEX('Talnagögn | Numerical Data'!$1:$1048576, _xlfn.XMATCH($A349,'Talnagögn | Numerical Data'!$B:$B), _xlfn.XMATCH($B$2,'Talnagögn | Numerical Data'!$177:$177))/INDEX('Talnagögn | Numerical Data'!$1:$1048576, _xlfn.XMATCH($A349,'Talnagögn | Numerical Data'!$B:$B), _xlfn.XMATCH($B$5,'Talnagögn | Numerical Data'!$177:$177))-1,"—")</f>
        <v>2.1533785678280473</v>
      </c>
      <c r="U349" s="394"/>
      <c r="W349" s="274" t="str">
        <f>'Talnagögn | Numerical Data'!$E$181</f>
        <v>Aluminium Production</v>
      </c>
      <c r="X349" s="71" cm="1">
        <f t="array" ref="X349">INDEX('Talnagögn | Numerical Data'!$1:$1048576, _xlfn.XMATCH($A349,'Talnagögn | Numerical Data'!$B:$B), _xlfn.XMATCH($B$2,'Talnagögn | Numerical Data'!$177:$177))</f>
        <v>1402.649641668688</v>
      </c>
      <c r="Y349" s="77">
        <f>X349/$E$350</f>
        <v>0.7738628556044248</v>
      </c>
      <c r="Z349" s="70" cm="1">
        <f t="array" ref="Z349">INDEX('Talnagögn | Numerical Data'!$1:$1048576, _xlfn.XMATCH($A349,'Talnagögn | Numerical Data'!$B:$B), _xlfn.XMATCH($B$2,'Talnagögn | Numerical Data'!$177:$177))-INDEX('Talnagögn | Numerical Data'!$1:$1048576, _xlfn.XMATCH($A349,'Talnagögn | Numerical Data'!$B:$B), _xlfn.XMATCH($B$3,'Talnagögn | Numerical Data'!$177:$177))</f>
        <v>48.448911328023087</v>
      </c>
      <c r="AA349" s="121" cm="1">
        <f t="array" ref="AA349">IFERROR(INDEX('Talnagögn | Numerical Data'!$1:$1048576, _xlfn.XMATCH($A349,'Talnagögn | Numerical Data'!$B:$B), _xlfn.XMATCH($B$2,'Talnagögn | Numerical Data'!$177:$177))/INDEX('Talnagögn | Numerical Data'!$1:$1048576, _xlfn.XMATCH($A349,'Talnagögn | Numerical Data'!$B:$B), _xlfn.XMATCH($B$3,'Talnagögn | Numerical Data'!$177:$177))-1,"—")</f>
        <v>3.5776757642004275E-2</v>
      </c>
      <c r="AB349" s="71" cm="1">
        <f t="array" ref="AB349">INDEX('Talnagögn | Numerical Data'!$1:$1048576, _xlfn.XMATCH($A349,'Talnagögn | Numerical Data'!$B:$B), _xlfn.XMATCH($B$2,'Talnagögn | Numerical Data'!$177:$177))-INDEX('Talnagögn | Numerical Data'!$1:$1048576, _xlfn.XMATCH($A349,'Talnagögn | Numerical Data'!$B:$B), _xlfn.XMATCH($B$5,'Talnagögn | Numerical Data'!$177:$177))</f>
        <v>957.8411255016008</v>
      </c>
      <c r="AC349" s="76" cm="1">
        <f t="array" ref="AC349">IFERROR(INDEX('Talnagögn | Numerical Data'!$1:$1048576, _xlfn.XMATCH($A349,'Talnagögn | Numerical Data'!$B:$B), _xlfn.XMATCH($B$2,'Talnagögn | Numerical Data'!$177:$177))/INDEX('Talnagögn | Numerical Data'!$1:$1048576, _xlfn.XMATCH($A349,'Talnagögn | Numerical Data'!$B:$B), _xlfn.XMATCH($B$5,'Talnagögn | Numerical Data'!$177:$177))-1,"—")</f>
        <v>2.1533785678280473</v>
      </c>
    </row>
    <row r="350" spans="1:38" ht="24.95" customHeight="1" x14ac:dyDescent="0.25">
      <c r="A350" s="266" t="s">
        <v>107</v>
      </c>
      <c r="D350" s="75" t="s">
        <v>13</v>
      </c>
      <c r="E350" s="98" cm="1">
        <f t="array" ref="E350">INDEX('Talnagögn | Numerical Data'!$1:$1048576, _xlfn.XMATCH($A350,'Talnagögn | Numerical Data'!$B:$B), _xlfn.XMATCH($B$2,'Talnagögn | Numerical Data'!$177:$177))</f>
        <v>1812.53</v>
      </c>
      <c r="F350" s="79">
        <f>E350/$E$350</f>
        <v>1</v>
      </c>
      <c r="G350" s="78" cm="1">
        <f t="array" ref="G350">INDEX('Talnagögn | Numerical Data'!$1:$1048576, _xlfn.XMATCH($A350,'Talnagögn | Numerical Data'!$B:$B), _xlfn.XMATCH($B$2,'Talnagögn | Numerical Data'!$177:$177))-INDEX('Talnagögn | Numerical Data'!$1:$1048576, _xlfn.XMATCH($A350,'Talnagögn | Numerical Data'!$B:$B), _xlfn.XMATCH($B$3,'Talnagögn | Numerical Data'!$177:$177))</f>
        <v>-62.546000000000049</v>
      </c>
      <c r="H350" s="86" cm="1">
        <f t="array" ref="H350">IFERROR(INDEX('Talnagögn | Numerical Data'!$1:$1048576, _xlfn.XMATCH($A350,'Talnagögn | Numerical Data'!$B:$B), _xlfn.XMATCH($B$2,'Talnagögn | Numerical Data'!$177:$177))/INDEX('Talnagögn | Numerical Data'!$1:$1048576, _xlfn.XMATCH($A350,'Talnagögn | Numerical Data'!$B:$B), _xlfn.XMATCH($B$3,'Talnagögn | Numerical Data'!$177:$177))-1,"—")</f>
        <v>-3.3356514615940913E-2</v>
      </c>
      <c r="I350" s="67" cm="1">
        <f t="array" ref="I350">INDEX('Talnagögn | Numerical Data'!$1:$1048576, _xlfn.XMATCH($A350,'Talnagögn | Numerical Data'!$B:$B), _xlfn.XMATCH($B$2,'Talnagögn | Numerical Data'!$177:$177))-INDEX('Talnagögn | Numerical Data'!$1:$1048576, _xlfn.XMATCH($A350,'Talnagögn | Numerical Data'!$B:$B), _xlfn.XMATCH($B$5,'Talnagögn | Numerical Data'!$177:$177))</f>
        <v>959.64706890721277</v>
      </c>
      <c r="J350" s="81" cm="1">
        <f t="array" ref="J350">IFERROR(INDEX('Talnagögn | Numerical Data'!$1:$1048576, _xlfn.XMATCH($A350,'Talnagögn | Numerical Data'!$B:$B), _xlfn.XMATCH($B$2,'Talnagögn | Numerical Data'!$177:$177))/INDEX('Talnagögn | Numerical Data'!$1:$1048576, _xlfn.XMATCH($A350,'Talnagögn | Numerical Data'!$B:$B), _xlfn.XMATCH($B$5,'Talnagögn | Numerical Data'!$177:$177))-1,"—")</f>
        <v>1.1251802960549697</v>
      </c>
      <c r="U350" s="394"/>
      <c r="W350" s="75" t="s">
        <v>13</v>
      </c>
      <c r="X350" s="98" cm="1">
        <f t="array" ref="X350">INDEX('Talnagögn | Numerical Data'!$1:$1048576, _xlfn.XMATCH($A350,'Talnagögn | Numerical Data'!$B:$B), _xlfn.XMATCH($B$2,'Talnagögn | Numerical Data'!$177:$177))</f>
        <v>1812.53</v>
      </c>
      <c r="Y350" s="79">
        <f>X350/$E$350</f>
        <v>1</v>
      </c>
      <c r="Z350" s="78" cm="1">
        <f t="array" ref="Z350">INDEX('Talnagögn | Numerical Data'!$1:$1048576, _xlfn.XMATCH($A350,'Talnagögn | Numerical Data'!$B:$B), _xlfn.XMATCH($B$2,'Talnagögn | Numerical Data'!$177:$177))-INDEX('Talnagögn | Numerical Data'!$1:$1048576, _xlfn.XMATCH($A350,'Talnagögn | Numerical Data'!$B:$B), _xlfn.XMATCH($B$3,'Talnagögn | Numerical Data'!$177:$177))</f>
        <v>-62.546000000000049</v>
      </c>
      <c r="AA350" s="86" cm="1">
        <f t="array" ref="AA350">IFERROR(INDEX('Talnagögn | Numerical Data'!$1:$1048576, _xlfn.XMATCH($A350,'Talnagögn | Numerical Data'!$B:$B), _xlfn.XMATCH($B$2,'Talnagögn | Numerical Data'!$177:$177))/INDEX('Talnagögn | Numerical Data'!$1:$1048576, _xlfn.XMATCH($A350,'Talnagögn | Numerical Data'!$B:$B), _xlfn.XMATCH($B$3,'Talnagögn | Numerical Data'!$177:$177))-1,"—")</f>
        <v>-3.3356514615940913E-2</v>
      </c>
      <c r="AB350" s="67" cm="1">
        <f t="array" ref="AB350">INDEX('Talnagögn | Numerical Data'!$1:$1048576, _xlfn.XMATCH($A350,'Talnagögn | Numerical Data'!$B:$B), _xlfn.XMATCH($B$2,'Talnagögn | Numerical Data'!$177:$177))-INDEX('Talnagögn | Numerical Data'!$1:$1048576, _xlfn.XMATCH($A350,'Talnagögn | Numerical Data'!$B:$B), _xlfn.XMATCH($B$5,'Talnagögn | Numerical Data'!$177:$177))</f>
        <v>959.64706890721277</v>
      </c>
      <c r="AC350" s="81" cm="1">
        <f t="array" ref="AC350">IFERROR(INDEX('Talnagögn | Numerical Data'!$1:$1048576, _xlfn.XMATCH($A350,'Talnagögn | Numerical Data'!$B:$B), _xlfn.XMATCH($B$2,'Talnagögn | Numerical Data'!$177:$177))/INDEX('Talnagögn | Numerical Data'!$1:$1048576, _xlfn.XMATCH($A350,'Talnagögn | Numerical Data'!$B:$B), _xlfn.XMATCH($B$5,'Talnagögn | Numerical Data'!$177:$177))-1,"—")</f>
        <v>1.1251802960549697</v>
      </c>
    </row>
    <row r="351" spans="1:38" x14ac:dyDescent="0.25">
      <c r="U351" s="394"/>
    </row>
    <row r="352" spans="1:38" x14ac:dyDescent="0.25">
      <c r="U352" s="394"/>
    </row>
    <row r="353" spans="21:21" x14ac:dyDescent="0.25">
      <c r="U353" s="394"/>
    </row>
    <row r="354" spans="21:21" x14ac:dyDescent="0.25">
      <c r="U354" s="394"/>
    </row>
    <row r="355" spans="21:21" x14ac:dyDescent="0.25">
      <c r="U355" s="394"/>
    </row>
    <row r="356" spans="21:21" x14ac:dyDescent="0.25">
      <c r="U356" s="394"/>
    </row>
    <row r="357" spans="21:21" x14ac:dyDescent="0.25">
      <c r="U357" s="394"/>
    </row>
    <row r="358" spans="21:21" x14ac:dyDescent="0.25">
      <c r="U358" s="394"/>
    </row>
    <row r="359" spans="21:21" x14ac:dyDescent="0.25">
      <c r="U359" s="394"/>
    </row>
    <row r="360" spans="21:21" x14ac:dyDescent="0.25">
      <c r="U360" s="394"/>
    </row>
    <row r="361" spans="21:21" x14ac:dyDescent="0.25">
      <c r="U361" s="394"/>
    </row>
    <row r="362" spans="21:21" x14ac:dyDescent="0.25">
      <c r="U362" s="394"/>
    </row>
    <row r="363" spans="21:21" ht="14.45" customHeight="1" x14ac:dyDescent="0.25">
      <c r="U363" s="394"/>
    </row>
    <row r="364" spans="21:21" ht="14.45" customHeight="1" x14ac:dyDescent="0.25">
      <c r="U364" s="394"/>
    </row>
    <row r="365" spans="21:21" ht="14.45" customHeight="1" x14ac:dyDescent="0.25">
      <c r="U365" s="394"/>
    </row>
    <row r="366" spans="21:21" x14ac:dyDescent="0.25">
      <c r="U366" s="394"/>
    </row>
    <row r="367" spans="21:21" x14ac:dyDescent="0.25">
      <c r="U367" s="394"/>
    </row>
    <row r="368" spans="21:21" x14ac:dyDescent="0.25">
      <c r="U368" s="394"/>
    </row>
    <row r="369" spans="4:23" x14ac:dyDescent="0.25">
      <c r="U369" s="394"/>
    </row>
    <row r="370" spans="4:23" x14ac:dyDescent="0.25">
      <c r="U370" s="394"/>
    </row>
    <row r="371" spans="4:23" x14ac:dyDescent="0.25">
      <c r="U371" s="394"/>
    </row>
    <row r="372" spans="4:23" x14ac:dyDescent="0.25">
      <c r="U372" s="394"/>
    </row>
    <row r="373" spans="4:23" x14ac:dyDescent="0.25">
      <c r="U373" s="394"/>
    </row>
    <row r="374" spans="4:23" x14ac:dyDescent="0.25">
      <c r="U374" s="394"/>
    </row>
    <row r="375" spans="4:23" x14ac:dyDescent="0.25">
      <c r="U375" s="394"/>
    </row>
    <row r="376" spans="4:23" x14ac:dyDescent="0.25">
      <c r="U376" s="394"/>
    </row>
    <row r="377" spans="4:23" x14ac:dyDescent="0.25">
      <c r="U377" s="394"/>
    </row>
    <row r="378" spans="4:23" x14ac:dyDescent="0.25">
      <c r="U378" s="394"/>
    </row>
    <row r="379" spans="4:23" s="300" customFormat="1" ht="27" customHeight="1" x14ac:dyDescent="0.25">
      <c r="D379" s="623" t="s">
        <v>35</v>
      </c>
      <c r="U379" s="407"/>
      <c r="W379" s="623" t="s">
        <v>249</v>
      </c>
    </row>
    <row r="380" spans="4:23" x14ac:dyDescent="0.25">
      <c r="E380" s="199"/>
      <c r="U380" s="394"/>
    </row>
    <row r="381" spans="4:23" x14ac:dyDescent="0.25">
      <c r="U381" s="394"/>
    </row>
    <row r="382" spans="4:23" x14ac:dyDescent="0.25">
      <c r="U382" s="394"/>
    </row>
    <row r="383" spans="4:23" x14ac:dyDescent="0.25">
      <c r="U383" s="394"/>
    </row>
    <row r="384" spans="4:23" x14ac:dyDescent="0.25">
      <c r="U384" s="394"/>
    </row>
    <row r="385" spans="21:21" x14ac:dyDescent="0.25">
      <c r="U385" s="394"/>
    </row>
    <row r="386" spans="21:21" ht="15" customHeight="1" x14ac:dyDescent="0.25">
      <c r="U386" s="394"/>
    </row>
    <row r="387" spans="21:21" ht="15" customHeight="1" x14ac:dyDescent="0.25">
      <c r="U387" s="394"/>
    </row>
    <row r="388" spans="21:21" ht="15" customHeight="1" x14ac:dyDescent="0.25">
      <c r="U388" s="394"/>
    </row>
    <row r="389" spans="21:21" x14ac:dyDescent="0.25">
      <c r="U389" s="394"/>
    </row>
    <row r="390" spans="21:21" x14ac:dyDescent="0.25">
      <c r="U390" s="394"/>
    </row>
    <row r="391" spans="21:21" x14ac:dyDescent="0.25">
      <c r="U391" s="394"/>
    </row>
    <row r="392" spans="21:21" x14ac:dyDescent="0.25">
      <c r="U392" s="394"/>
    </row>
    <row r="393" spans="21:21" x14ac:dyDescent="0.25">
      <c r="U393" s="394"/>
    </row>
    <row r="394" spans="21:21" x14ac:dyDescent="0.25">
      <c r="U394" s="394"/>
    </row>
    <row r="395" spans="21:21" x14ac:dyDescent="0.25">
      <c r="U395" s="394"/>
    </row>
    <row r="396" spans="21:21" x14ac:dyDescent="0.25">
      <c r="U396" s="394"/>
    </row>
    <row r="397" spans="21:21" x14ac:dyDescent="0.25">
      <c r="U397" s="394"/>
    </row>
    <row r="398" spans="21:21" x14ac:dyDescent="0.25">
      <c r="U398" s="394"/>
    </row>
    <row r="399" spans="21:21" x14ac:dyDescent="0.25">
      <c r="U399" s="394"/>
    </row>
    <row r="400" spans="21:21" x14ac:dyDescent="0.25">
      <c r="U400" s="394"/>
    </row>
    <row r="401" spans="21:21" x14ac:dyDescent="0.25">
      <c r="U401" s="394"/>
    </row>
    <row r="402" spans="21:21" x14ac:dyDescent="0.25">
      <c r="U402" s="394"/>
    </row>
    <row r="403" spans="21:21" x14ac:dyDescent="0.25">
      <c r="U403" s="394"/>
    </row>
    <row r="404" spans="21:21" x14ac:dyDescent="0.25">
      <c r="U404" s="394"/>
    </row>
    <row r="405" spans="21:21" x14ac:dyDescent="0.25">
      <c r="U405" s="394"/>
    </row>
    <row r="406" spans="21:21" x14ac:dyDescent="0.25">
      <c r="U406" s="394"/>
    </row>
    <row r="407" spans="21:21" x14ac:dyDescent="0.25">
      <c r="U407" s="394"/>
    </row>
    <row r="408" spans="21:21" x14ac:dyDescent="0.25">
      <c r="U408" s="394"/>
    </row>
    <row r="409" spans="21:21" s="42" customFormat="1" ht="15.75" thickBot="1" x14ac:dyDescent="0.3">
      <c r="U409" s="447"/>
    </row>
    <row r="410" spans="21:21" ht="15.75" thickTop="1" x14ac:dyDescent="0.25"/>
  </sheetData>
  <mergeCells count="54">
    <mergeCell ref="D344:J344"/>
    <mergeCell ref="N5:P5"/>
    <mergeCell ref="N12:O12"/>
    <mergeCell ref="N7:O7"/>
    <mergeCell ref="N11:O11"/>
    <mergeCell ref="N6:O6"/>
    <mergeCell ref="E5:F5"/>
    <mergeCell ref="G5:H5"/>
    <mergeCell ref="I5:J5"/>
    <mergeCell ref="I80:J80"/>
    <mergeCell ref="K80:M80"/>
    <mergeCell ref="K81:L81"/>
    <mergeCell ref="K82:L82"/>
    <mergeCell ref="D77:J77"/>
    <mergeCell ref="E179:F179"/>
    <mergeCell ref="E80:F80"/>
    <mergeCell ref="W4:AC4"/>
    <mergeCell ref="X5:Y5"/>
    <mergeCell ref="Z5:AA5"/>
    <mergeCell ref="AB5:AC5"/>
    <mergeCell ref="E345:F345"/>
    <mergeCell ref="G345:H345"/>
    <mergeCell ref="I345:J345"/>
    <mergeCell ref="D277:J277"/>
    <mergeCell ref="E278:F278"/>
    <mergeCell ref="W79:AC79"/>
    <mergeCell ref="X80:Y80"/>
    <mergeCell ref="Z80:AA80"/>
    <mergeCell ref="AB80:AC80"/>
    <mergeCell ref="W176:AK176"/>
    <mergeCell ref="Z345:AA345"/>
    <mergeCell ref="D4:J4"/>
    <mergeCell ref="W344:AC344"/>
    <mergeCell ref="X345:Y345"/>
    <mergeCell ref="AB345:AC345"/>
    <mergeCell ref="W178:AC178"/>
    <mergeCell ref="X179:Y179"/>
    <mergeCell ref="Z179:AA179"/>
    <mergeCell ref="AB179:AC179"/>
    <mergeCell ref="W277:AC277"/>
    <mergeCell ref="G80:H80"/>
    <mergeCell ref="D79:J79"/>
    <mergeCell ref="W77:AC77"/>
    <mergeCell ref="X278:Y278"/>
    <mergeCell ref="Z278:AA278"/>
    <mergeCell ref="AB278:AC278"/>
    <mergeCell ref="G278:H278"/>
    <mergeCell ref="I278:J278"/>
    <mergeCell ref="G179:H179"/>
    <mergeCell ref="I179:J179"/>
    <mergeCell ref="K85:L85"/>
    <mergeCell ref="K83:L83"/>
    <mergeCell ref="K84:L84"/>
    <mergeCell ref="D178:J178"/>
  </mergeCells>
  <conditionalFormatting sqref="E347:J350">
    <cfRule type="cellIs" dxfId="36" priority="4" operator="equal">
      <formula>0</formula>
    </cfRule>
  </conditionalFormatting>
  <conditionalFormatting sqref="X347:AC350">
    <cfRule type="cellIs" dxfId="35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D03CA-2548-4B41-A082-4442B1BB00A3}">
  <sheetPr>
    <tabColor theme="2"/>
  </sheetPr>
  <dimension ref="A1:BB726"/>
  <sheetViews>
    <sheetView topLeftCell="C1" zoomScale="60" zoomScaleNormal="60" workbookViewId="0">
      <selection activeCell="C1" sqref="C1"/>
    </sheetView>
  </sheetViews>
  <sheetFormatPr defaultColWidth="9.21875" defaultRowHeight="15" x14ac:dyDescent="0.25"/>
  <cols>
    <col min="1" max="1" width="6.5546875" style="271" hidden="1" customWidth="1"/>
    <col min="2" max="2" width="6.5546875" style="16" hidden="1" customWidth="1"/>
    <col min="3" max="3" width="6.5546875" style="16" customWidth="1"/>
    <col min="4" max="4" width="27.21875" style="16" customWidth="1"/>
    <col min="5" max="6" width="7.44140625" style="16" customWidth="1"/>
    <col min="7" max="7" width="6" style="16" bestFit="1" customWidth="1"/>
    <col min="8" max="9" width="7.44140625" style="16" customWidth="1"/>
    <col min="10" max="10" width="7.33203125" style="16" bestFit="1" customWidth="1"/>
    <col min="11" max="12" width="7.44140625" style="16" customWidth="1"/>
    <col min="13" max="13" width="8.77734375" style="16" bestFit="1" customWidth="1"/>
    <col min="14" max="15" width="7.44140625" style="16" customWidth="1"/>
    <col min="16" max="16" width="7.33203125" style="16" bestFit="1" customWidth="1"/>
    <col min="17" max="22" width="7.44140625" style="16" customWidth="1"/>
    <col min="23" max="26" width="9.21875" style="16"/>
    <col min="27" max="27" width="9.21875" style="16" customWidth="1"/>
    <col min="28" max="31" width="9.21875" style="16"/>
    <col min="32" max="32" width="42" style="16" customWidth="1"/>
    <col min="33" max="34" width="9.21875" style="16"/>
    <col min="35" max="35" width="6" style="16" bestFit="1" customWidth="1"/>
    <col min="36" max="37" width="9.21875" style="16"/>
    <col min="38" max="38" width="7.33203125" style="16" bestFit="1" customWidth="1"/>
    <col min="39" max="40" width="9.21875" style="16"/>
    <col min="41" max="41" width="8.77734375" style="16" bestFit="1" customWidth="1"/>
    <col min="42" max="43" width="9.21875" style="16"/>
    <col min="44" max="44" width="7.5546875" style="16" bestFit="1" customWidth="1"/>
    <col min="45" max="16384" width="9.21875" style="16"/>
  </cols>
  <sheetData>
    <row r="1" spans="1:45" s="371" customFormat="1" ht="45.75" customHeight="1" x14ac:dyDescent="0.45">
      <c r="A1" s="361"/>
      <c r="B1" s="430">
        <v>2030</v>
      </c>
      <c r="D1" s="371" t="s">
        <v>149</v>
      </c>
      <c r="AC1" s="464"/>
      <c r="AF1" s="371" t="s">
        <v>264</v>
      </c>
      <c r="AQ1" s="372"/>
      <c r="AR1" s="372"/>
      <c r="AS1" s="372"/>
    </row>
    <row r="2" spans="1:45" s="373" customFormat="1" ht="37.5" customHeight="1" x14ac:dyDescent="0.25">
      <c r="A2" s="361" t="s">
        <v>168</v>
      </c>
      <c r="B2" s="429">
        <v>2023</v>
      </c>
      <c r="C2" s="392"/>
      <c r="D2" s="391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446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2"/>
      <c r="AO2" s="392"/>
      <c r="AP2" s="392"/>
      <c r="AQ2" s="374"/>
      <c r="AR2" s="374"/>
      <c r="AS2" s="374"/>
    </row>
    <row r="3" spans="1:45" x14ac:dyDescent="0.25">
      <c r="A3" s="361"/>
      <c r="B3" s="361">
        <f>$B$2-1</f>
        <v>2022</v>
      </c>
      <c r="C3" s="659" t="s">
        <v>62</v>
      </c>
      <c r="AC3" s="400"/>
    </row>
    <row r="4" spans="1:45" ht="18.75" x14ac:dyDescent="0.25">
      <c r="A4" s="361"/>
      <c r="B4" s="361">
        <v>2005</v>
      </c>
      <c r="C4" s="659" t="s">
        <v>62</v>
      </c>
      <c r="D4" s="820" t="str">
        <f>"Losun árið "&amp;$B$2&amp;", með losun frá landnotkun (LULUCF), í samanburði við losun fyrri ára"</f>
        <v>Losun árið 2023, með losun frá landnotkun (LULUCF), í samanburði við losun fyrri ára</v>
      </c>
      <c r="E4" s="820"/>
      <c r="F4" s="820"/>
      <c r="G4" s="820"/>
      <c r="H4" s="820"/>
      <c r="I4" s="820"/>
      <c r="J4" s="820"/>
      <c r="K4" s="820"/>
      <c r="L4" s="820"/>
      <c r="M4" s="820"/>
      <c r="N4" s="820"/>
      <c r="O4" s="820"/>
      <c r="P4" s="820"/>
      <c r="AC4" s="400"/>
      <c r="AF4" s="820" t="str">
        <f>"Emissions in "&amp;$B$2&amp;" compared to emissions in previous years"</f>
        <v>Emissions in 2023 compared to emissions in previous years</v>
      </c>
      <c r="AG4" s="820"/>
      <c r="AH4" s="820"/>
      <c r="AI4" s="820"/>
      <c r="AJ4" s="820"/>
      <c r="AK4" s="820"/>
      <c r="AL4" s="820"/>
      <c r="AM4" s="820"/>
      <c r="AN4" s="820"/>
      <c r="AO4" s="820"/>
      <c r="AP4" s="820"/>
      <c r="AQ4" s="820"/>
      <c r="AR4" s="820"/>
    </row>
    <row r="5" spans="1:45" ht="33" customHeight="1" x14ac:dyDescent="0.25">
      <c r="A5" s="361"/>
      <c r="B5" s="431">
        <v>1990</v>
      </c>
      <c r="C5" s="659" t="s">
        <v>62</v>
      </c>
      <c r="D5" s="818"/>
      <c r="E5" s="724" t="str">
        <f>"Losun "&amp;$B$2</f>
        <v>Losun 2023</v>
      </c>
      <c r="F5" s="726"/>
      <c r="G5" s="725"/>
      <c r="H5" s="726" t="str">
        <f>"Breyting frá "&amp;$B$3</f>
        <v>Breyting frá 2022</v>
      </c>
      <c r="I5" s="726"/>
      <c r="J5" s="725"/>
      <c r="K5" s="824" t="str">
        <f>"Breyting frá "&amp;$B$4</f>
        <v>Breyting frá 2005</v>
      </c>
      <c r="L5" s="726"/>
      <c r="M5" s="725"/>
      <c r="N5" s="724" t="str">
        <f>"Breyting frá "&amp;$B$5</f>
        <v>Breyting frá 1990</v>
      </c>
      <c r="O5" s="726"/>
      <c r="P5" s="726"/>
      <c r="Q5" s="57"/>
      <c r="R5" s="57"/>
      <c r="S5" s="59"/>
      <c r="T5" s="57"/>
      <c r="U5" s="57"/>
      <c r="V5" s="58"/>
      <c r="AC5" s="400"/>
      <c r="AF5" s="818"/>
      <c r="AG5" s="714" t="str">
        <f>"Emissions in "&amp;$B$2</f>
        <v>Emissions in 2023</v>
      </c>
      <c r="AH5" s="716"/>
      <c r="AI5" s="715"/>
      <c r="AJ5" s="716" t="str">
        <f>"Change from "&amp;$B$3</f>
        <v>Change from 2022</v>
      </c>
      <c r="AK5" s="716"/>
      <c r="AL5" s="715"/>
      <c r="AM5" s="716" t="str">
        <f>"Change from "&amp;$B$4</f>
        <v>Change from 2005</v>
      </c>
      <c r="AN5" s="716"/>
      <c r="AO5" s="715"/>
      <c r="AP5" s="714" t="str">
        <f>"Change from "&amp;$B$5</f>
        <v>Change from 1990</v>
      </c>
      <c r="AQ5" s="716"/>
      <c r="AR5" s="716"/>
    </row>
    <row r="6" spans="1:45" ht="27.75" customHeight="1" x14ac:dyDescent="0.25">
      <c r="B6" s="16" t="s">
        <v>62</v>
      </c>
      <c r="C6" s="659" t="s">
        <v>62</v>
      </c>
      <c r="D6" s="818"/>
      <c r="E6" s="819" t="s">
        <v>5</v>
      </c>
      <c r="F6" s="819"/>
      <c r="G6" s="640" t="s">
        <v>4</v>
      </c>
      <c r="H6" s="819" t="s">
        <v>5</v>
      </c>
      <c r="I6" s="819"/>
      <c r="J6" s="640" t="s">
        <v>4</v>
      </c>
      <c r="K6" s="819" t="s">
        <v>5</v>
      </c>
      <c r="L6" s="819"/>
      <c r="M6" s="640" t="s">
        <v>4</v>
      </c>
      <c r="N6" s="819" t="s">
        <v>5</v>
      </c>
      <c r="O6" s="819"/>
      <c r="P6" s="639" t="s">
        <v>4</v>
      </c>
      <c r="Q6" s="57"/>
      <c r="R6" s="57"/>
      <c r="S6" s="59"/>
      <c r="T6" s="57"/>
      <c r="U6" s="57"/>
      <c r="V6" s="58"/>
      <c r="AC6" s="400"/>
      <c r="AF6" s="818"/>
      <c r="AG6" s="819" t="s">
        <v>238</v>
      </c>
      <c r="AH6" s="819"/>
      <c r="AI6" s="640" t="s">
        <v>4</v>
      </c>
      <c r="AJ6" s="819" t="s">
        <v>238</v>
      </c>
      <c r="AK6" s="819"/>
      <c r="AL6" s="640" t="s">
        <v>4</v>
      </c>
      <c r="AM6" s="819" t="s">
        <v>238</v>
      </c>
      <c r="AN6" s="819"/>
      <c r="AO6" s="640" t="s">
        <v>4</v>
      </c>
      <c r="AP6" s="819" t="s">
        <v>238</v>
      </c>
      <c r="AQ6" s="819"/>
      <c r="AR6" s="639" t="s">
        <v>4</v>
      </c>
    </row>
    <row r="7" spans="1:45" ht="21" customHeight="1" x14ac:dyDescent="0.25">
      <c r="A7" s="162" t="s">
        <v>56</v>
      </c>
      <c r="B7" s="16" t="s">
        <v>62</v>
      </c>
      <c r="C7" s="659" t="s">
        <v>62</v>
      </c>
      <c r="D7" s="82" t="str">
        <f>'Talnagögn | Numerical Data'!$D$4</f>
        <v>Orka</v>
      </c>
      <c r="E7" s="763" cm="1">
        <f t="array" ref="E7">INDEX('Talnagögn | Numerical Data'!$1:$1048576,_xlfn.XMATCH($A7,'Talnagögn | Numerical Data'!$A:$A),_xlfn.XMATCH($B$2,'Talnagögn | Numerical Data'!$2:$2))</f>
        <v>1774.9015916660624</v>
      </c>
      <c r="F7" s="763"/>
      <c r="G7" s="77">
        <f>$E7/$E$12</f>
        <v>0.1447235616744296</v>
      </c>
      <c r="H7" s="823" cm="1">
        <f t="array" ref="H7">INDEX('Talnagögn | Numerical Data'!$1:$1048576,_xlfn.XMATCH($A7,'Talnagögn | Numerical Data'!$A:$A),_xlfn.XMATCH($B$2,'Talnagögn | Numerical Data'!$2:$2))-INDEX('Talnagögn | Numerical Data'!$1:$1048576,_xlfn.XMATCH($A7,'Talnagögn | Numerical Data'!$A:$A),_xlfn.XMATCH($B$3,'Talnagögn | Numerical Data'!$2:$2))</f>
        <v>-32.898780401677641</v>
      </c>
      <c r="I7" s="823"/>
      <c r="J7" s="120" cm="1">
        <f t="array" ref="J7">INDEX('Talnagögn | Numerical Data'!$1:$1048576,_xlfn.XMATCH($A7,'Talnagögn | Numerical Data'!$A:$A),_xlfn.XMATCH($B$2,'Talnagögn | Numerical Data'!$2:$2))/INDEX('Talnagögn | Numerical Data'!$1:$1048576,_xlfn.XMATCH($A7,'Talnagögn | Numerical Data'!$A:$A),_xlfn.XMATCH($B$3,'Talnagögn | Numerical Data'!$2:$2))-1</f>
        <v>-1.8198237432625608E-2</v>
      </c>
      <c r="K7" s="763" cm="1">
        <f t="array" ref="K7">INDEX('Talnagögn | Numerical Data'!$1:$1048576,_xlfn.XMATCH($A7,'Talnagögn | Numerical Data'!$A:$A),_xlfn.XMATCH($B$2,'Talnagögn | Numerical Data'!$2:$2))-INDEX('Talnagögn | Numerical Data'!$1:$1048576,_xlfn.XMATCH($A7,'Talnagögn | Numerical Data'!$A:$A),_xlfn.XMATCH($B$4,'Talnagögn | Numerical Data'!$2:$2))</f>
        <v>-383.57535919611473</v>
      </c>
      <c r="L7" s="763"/>
      <c r="M7" s="72" cm="1">
        <f t="array" ref="M7">INDEX('Talnagögn | Numerical Data'!$1:$1048576,_xlfn.XMATCH($A7,'Talnagögn | Numerical Data'!$A:$A),_xlfn.XMATCH($B$2,'Talnagögn | Numerical Data'!$2:$2))/INDEX('Talnagögn | Numerical Data'!$1:$1048576,_xlfn.XMATCH($A7,'Talnagögn | Numerical Data'!$A:$A),_xlfn.XMATCH($B$4,'Talnagögn | Numerical Data'!$2:$2))-1</f>
        <v>-0.17770648838427494</v>
      </c>
      <c r="N7" s="763" cm="1">
        <f t="array" ref="N7">INDEX('Talnagögn | Numerical Data'!$1:$1048576,_xlfn.XMATCH($A7,'Talnagögn | Numerical Data'!$A:$A),_xlfn.XMATCH($B$2,'Talnagögn | Numerical Data'!$2:$2))-INDEX('Talnagögn | Numerical Data'!$1:$1048576,_xlfn.XMATCH($A7,'Talnagögn | Numerical Data'!$A:$A),_xlfn.XMATCH($B$5,'Talnagögn | Numerical Data'!$2:$2))</f>
        <v>-65.633706492420743</v>
      </c>
      <c r="O7" s="763"/>
      <c r="P7" s="58" cm="1">
        <f t="array" ref="P7">INDEX('Talnagögn | Numerical Data'!$1:$1048576,_xlfn.XMATCH($A7,'Talnagögn | Numerical Data'!$A:$A),_xlfn.XMATCH($B$2,'Talnagögn | Numerical Data'!$2:$2))/INDEX('Talnagögn | Numerical Data'!$1:$1048576,_xlfn.XMATCH($A7,'Talnagögn | Numerical Data'!$A:$A),_xlfn.XMATCH($B$5,'Talnagögn | Numerical Data'!$2:$2))-1</f>
        <v>-3.5660118313454503E-2</v>
      </c>
      <c r="Q7" s="29"/>
      <c r="R7" s="29"/>
      <c r="S7" s="29"/>
      <c r="T7" s="58"/>
      <c r="U7" s="29"/>
      <c r="V7" s="58"/>
      <c r="AC7" s="400"/>
      <c r="AF7" s="393" t="str">
        <f>'Talnagögn | Numerical Data'!$E$4</f>
        <v>Energy</v>
      </c>
      <c r="AG7" s="763" cm="1">
        <f t="array" ref="AG7">INDEX('Talnagögn | Numerical Data'!$1:$1048576,_xlfn.XMATCH($A7,'Talnagögn | Numerical Data'!$A:$A),_xlfn.XMATCH($B$2,'Talnagögn | Numerical Data'!$2:$2))</f>
        <v>1774.9015916660624</v>
      </c>
      <c r="AH7" s="763"/>
      <c r="AI7" s="77">
        <f>$E7/$E$12</f>
        <v>0.1447235616744296</v>
      </c>
      <c r="AJ7" s="823" cm="1">
        <f t="array" ref="AJ7">INDEX('Talnagögn | Numerical Data'!$1:$1048576,_xlfn.XMATCH($A7,'Talnagögn | Numerical Data'!$A:$A),_xlfn.XMATCH($B$2,'Talnagögn | Numerical Data'!$2:$2))-INDEX('Talnagögn | Numerical Data'!$1:$1048576,_xlfn.XMATCH($A7,'Talnagögn | Numerical Data'!$A:$A),_xlfn.XMATCH($B$3,'Talnagögn | Numerical Data'!$2:$2))</f>
        <v>-32.898780401677641</v>
      </c>
      <c r="AK7" s="823"/>
      <c r="AL7" s="120" cm="1">
        <f t="array" ref="AL7">INDEX('Talnagögn | Numerical Data'!$1:$1048576,_xlfn.XMATCH($A7,'Talnagögn | Numerical Data'!$A:$A),_xlfn.XMATCH($B$2,'Talnagögn | Numerical Data'!$2:$2))/INDEX('Talnagögn | Numerical Data'!$1:$1048576,_xlfn.XMATCH($A7,'Talnagögn | Numerical Data'!$A:$A),_xlfn.XMATCH($B$3,'Talnagögn | Numerical Data'!$2:$2))-1</f>
        <v>-1.8198237432625608E-2</v>
      </c>
      <c r="AM7" s="763" cm="1">
        <f t="array" ref="AM7">INDEX('Talnagögn | Numerical Data'!$1:$1048576,_xlfn.XMATCH($A7,'Talnagögn | Numerical Data'!$A:$A),_xlfn.XMATCH($B$2,'Talnagögn | Numerical Data'!$2:$2))-INDEX('Talnagögn | Numerical Data'!$1:$1048576,_xlfn.XMATCH($A7,'Talnagögn | Numerical Data'!$A:$A),_xlfn.XMATCH($B$4,'Talnagögn | Numerical Data'!$2:$2))</f>
        <v>-383.57535919611473</v>
      </c>
      <c r="AN7" s="763"/>
      <c r="AO7" s="72" cm="1">
        <f t="array" ref="AO7">INDEX('Talnagögn | Numerical Data'!$1:$1048576,_xlfn.XMATCH($A7,'Talnagögn | Numerical Data'!$A:$A),_xlfn.XMATCH($B$2,'Talnagögn | Numerical Data'!$2:$2))/INDEX('Talnagögn | Numerical Data'!$1:$1048576,_xlfn.XMATCH($A7,'Talnagögn | Numerical Data'!$A:$A),_xlfn.XMATCH($B$4,'Talnagögn | Numerical Data'!$2:$2))-1</f>
        <v>-0.17770648838427494</v>
      </c>
      <c r="AP7" s="763" cm="1">
        <f t="array" ref="AP7">INDEX('Talnagögn | Numerical Data'!$1:$1048576,_xlfn.XMATCH($A7,'Talnagögn | Numerical Data'!$A:$A),_xlfn.XMATCH($B$2,'Talnagögn | Numerical Data'!$2:$2))-INDEX('Talnagögn | Numerical Data'!$1:$1048576,_xlfn.XMATCH($A7,'Talnagögn | Numerical Data'!$A:$A),_xlfn.XMATCH($B$5,'Talnagögn | Numerical Data'!$2:$2))</f>
        <v>-65.633706492420743</v>
      </c>
      <c r="AQ7" s="763"/>
      <c r="AR7" s="58" cm="1">
        <f t="array" ref="AR7">INDEX('Talnagögn | Numerical Data'!$1:$1048576,_xlfn.XMATCH($A7,'Talnagögn | Numerical Data'!$A:$A),_xlfn.XMATCH($B$2,'Talnagögn | Numerical Data'!$2:$2))/INDEX('Talnagögn | Numerical Data'!$1:$1048576,_xlfn.XMATCH($A7,'Talnagögn | Numerical Data'!$A:$A),_xlfn.XMATCH($B$5,'Talnagögn | Numerical Data'!$2:$2))-1</f>
        <v>-3.5660118313454503E-2</v>
      </c>
    </row>
    <row r="8" spans="1:45" ht="21" customHeight="1" x14ac:dyDescent="0.25">
      <c r="A8" s="162" t="s">
        <v>57</v>
      </c>
      <c r="B8" s="16" t="s">
        <v>62</v>
      </c>
      <c r="C8" s="659" t="s">
        <v>62</v>
      </c>
      <c r="D8" s="82" t="str">
        <f>'Talnagögn | Numerical Data'!$D$5</f>
        <v>Iðnaður og vörunotkun</v>
      </c>
      <c r="E8" s="768" cm="1">
        <f t="array" ref="E8">INDEX('Talnagögn | Numerical Data'!$1:$1048576,_xlfn.XMATCH($A8,'Talnagögn | Numerical Data'!$A:$A),_xlfn.XMATCH($B$2,'Talnagögn | Numerical Data'!$2:$2))</f>
        <v>1947.2803726039249</v>
      </c>
      <c r="F8" s="763"/>
      <c r="G8" s="77">
        <f t="shared" ref="G8:G11" si="0">$E8/$E$12</f>
        <v>0.15877914157337275</v>
      </c>
      <c r="H8" s="768" cm="1">
        <f t="array" ref="H8">INDEX('Talnagögn | Numerical Data'!$1:$1048576,_xlfn.XMATCH($A8,'Talnagögn | Numerical Data'!$A:$A),_xlfn.XMATCH($B$2,'Talnagögn | Numerical Data'!$2:$2))-INDEX('Talnagögn | Numerical Data'!$1:$1048576,_xlfn.XMATCH($A8,'Talnagögn | Numerical Data'!$A:$A),_xlfn.XMATCH($B$3,'Talnagögn | Numerical Data'!$2:$2))</f>
        <v>-69.414718797658679</v>
      </c>
      <c r="I8" s="763"/>
      <c r="J8" s="120" cm="1">
        <f t="array" ref="J8">INDEX('Talnagögn | Numerical Data'!$1:$1048576,_xlfn.XMATCH($A8,'Talnagögn | Numerical Data'!$A:$A),_xlfn.XMATCH($B$2,'Talnagögn | Numerical Data'!$2:$2))/INDEX('Talnagögn | Numerical Data'!$1:$1048576,_xlfn.XMATCH($A8,'Talnagögn | Numerical Data'!$A:$A),_xlfn.XMATCH($B$3,'Talnagögn | Numerical Data'!$2:$2))-1</f>
        <v>-3.442003657053383E-2</v>
      </c>
      <c r="K8" s="768" cm="1">
        <f t="array" ref="K8">INDEX('Talnagögn | Numerical Data'!$1:$1048576,_xlfn.XMATCH($A8,'Talnagögn | Numerical Data'!$A:$A),_xlfn.XMATCH($B$2,'Talnagögn | Numerical Data'!$2:$2))-INDEX('Talnagögn | Numerical Data'!$1:$1048576,_xlfn.XMATCH($A8,'Talnagögn | Numerical Data'!$A:$A),_xlfn.XMATCH($B$4,'Talnagögn | Numerical Data'!$2:$2))</f>
        <v>996.86954003315373</v>
      </c>
      <c r="L8" s="763"/>
      <c r="M8" s="72" cm="1">
        <f t="array" ref="M8">INDEX('Talnagögn | Numerical Data'!$1:$1048576,_xlfn.XMATCH($A8,'Talnagögn | Numerical Data'!$A:$A),_xlfn.XMATCH($B$2,'Talnagögn | Numerical Data'!$2:$2))/INDEX('Talnagögn | Numerical Data'!$1:$1048576,_xlfn.XMATCH($A8,'Talnagögn | Numerical Data'!$A:$A),_xlfn.XMATCH($B$4,'Talnagögn | Numerical Data'!$2:$2))-1</f>
        <v>1.0488827629802118</v>
      </c>
      <c r="N8" s="768" cm="1">
        <f t="array" ref="N8">INDEX('Talnagögn | Numerical Data'!$1:$1048576,_xlfn.XMATCH($A8,'Talnagögn | Numerical Data'!$A:$A),_xlfn.XMATCH($B$2,'Talnagögn | Numerical Data'!$2:$2))-INDEX('Talnagögn | Numerical Data'!$1:$1048576,_xlfn.XMATCH($A8,'Talnagögn | Numerical Data'!$A:$A),_xlfn.XMATCH($B$5,'Talnagögn | Numerical Data'!$2:$2))</f>
        <v>1044.6144844079047</v>
      </c>
      <c r="O8" s="763"/>
      <c r="P8" s="134" cm="1">
        <f t="array" ref="P8">INDEX('Talnagögn | Numerical Data'!$1:$1048576,_xlfn.XMATCH($A8,'Talnagögn | Numerical Data'!$A:$A),_xlfn.XMATCH($B$2,'Talnagögn | Numerical Data'!$2:$2))/INDEX('Talnagögn | Numerical Data'!$1:$1048576,_xlfn.XMATCH($A8,'Talnagögn | Numerical Data'!$A:$A),_xlfn.XMATCH($B$5,'Talnagögn | Numerical Data'!$2:$2))-1</f>
        <v>1.157254858157506</v>
      </c>
      <c r="Q8" s="29"/>
      <c r="R8" s="29"/>
      <c r="S8" s="29"/>
      <c r="T8" s="58"/>
      <c r="U8" s="29"/>
      <c r="V8" s="58"/>
      <c r="AC8" s="400"/>
      <c r="AF8" s="393" t="str">
        <f>'Talnagögn | Numerical Data'!$E$5</f>
        <v>Industrial Processes and Product Use (IPPU)</v>
      </c>
      <c r="AG8" s="768" cm="1">
        <f t="array" ref="AG8">INDEX('Talnagögn | Numerical Data'!$1:$1048576,_xlfn.XMATCH($A8,'Talnagögn | Numerical Data'!$A:$A),_xlfn.XMATCH($B$2,'Talnagögn | Numerical Data'!$2:$2))</f>
        <v>1947.2803726039249</v>
      </c>
      <c r="AH8" s="763"/>
      <c r="AI8" s="77">
        <f t="shared" ref="AI8:AI11" si="1">$E8/$E$12</f>
        <v>0.15877914157337275</v>
      </c>
      <c r="AJ8" s="768" cm="1">
        <f t="array" ref="AJ8">INDEX('Talnagögn | Numerical Data'!$1:$1048576,_xlfn.XMATCH($A8,'Talnagögn | Numerical Data'!$A:$A),_xlfn.XMATCH($B$2,'Talnagögn | Numerical Data'!$2:$2))-INDEX('Talnagögn | Numerical Data'!$1:$1048576,_xlfn.XMATCH($A8,'Talnagögn | Numerical Data'!$A:$A),_xlfn.XMATCH($B$3,'Talnagögn | Numerical Data'!$2:$2))</f>
        <v>-69.414718797658679</v>
      </c>
      <c r="AK8" s="763"/>
      <c r="AL8" s="120" cm="1">
        <f t="array" ref="AL8">INDEX('Talnagögn | Numerical Data'!$1:$1048576,_xlfn.XMATCH($A8,'Talnagögn | Numerical Data'!$A:$A),_xlfn.XMATCH($B$2,'Talnagögn | Numerical Data'!$2:$2))/INDEX('Talnagögn | Numerical Data'!$1:$1048576,_xlfn.XMATCH($A8,'Talnagögn | Numerical Data'!$A:$A),_xlfn.XMATCH($B$3,'Talnagögn | Numerical Data'!$2:$2))-1</f>
        <v>-3.442003657053383E-2</v>
      </c>
      <c r="AM8" s="768" cm="1">
        <f t="array" ref="AM8">INDEX('Talnagögn | Numerical Data'!$1:$1048576,_xlfn.XMATCH($A8,'Talnagögn | Numerical Data'!$A:$A),_xlfn.XMATCH($B$2,'Talnagögn | Numerical Data'!$2:$2))-INDEX('Talnagögn | Numerical Data'!$1:$1048576,_xlfn.XMATCH($A8,'Talnagögn | Numerical Data'!$A:$A),_xlfn.XMATCH($B$4,'Talnagögn | Numerical Data'!$2:$2))</f>
        <v>996.86954003315373</v>
      </c>
      <c r="AN8" s="763"/>
      <c r="AO8" s="72" cm="1">
        <f t="array" ref="AO8">INDEX('Talnagögn | Numerical Data'!$1:$1048576,_xlfn.XMATCH($A8,'Talnagögn | Numerical Data'!$A:$A),_xlfn.XMATCH($B$2,'Talnagögn | Numerical Data'!$2:$2))/INDEX('Talnagögn | Numerical Data'!$1:$1048576,_xlfn.XMATCH($A8,'Talnagögn | Numerical Data'!$A:$A),_xlfn.XMATCH($B$4,'Talnagögn | Numerical Data'!$2:$2))-1</f>
        <v>1.0488827629802118</v>
      </c>
      <c r="AP8" s="768" cm="1">
        <f t="array" ref="AP8">INDEX('Talnagögn | Numerical Data'!$1:$1048576,_xlfn.XMATCH($A8,'Talnagögn | Numerical Data'!$A:$A),_xlfn.XMATCH($B$2,'Talnagögn | Numerical Data'!$2:$2))-INDEX('Talnagögn | Numerical Data'!$1:$1048576,_xlfn.XMATCH($A8,'Talnagögn | Numerical Data'!$A:$A),_xlfn.XMATCH($B$5,'Talnagögn | Numerical Data'!$2:$2))</f>
        <v>1044.6144844079047</v>
      </c>
      <c r="AQ8" s="763"/>
      <c r="AR8" s="134" cm="1">
        <f t="array" ref="AR8">INDEX('Talnagögn | Numerical Data'!$1:$1048576,_xlfn.XMATCH($A8,'Talnagögn | Numerical Data'!$A:$A),_xlfn.XMATCH($B$2,'Talnagögn | Numerical Data'!$2:$2))/INDEX('Talnagögn | Numerical Data'!$1:$1048576,_xlfn.XMATCH($A8,'Talnagögn | Numerical Data'!$A:$A),_xlfn.XMATCH($B$5,'Talnagögn | Numerical Data'!$2:$2))-1</f>
        <v>1.157254858157506</v>
      </c>
    </row>
    <row r="9" spans="1:45" ht="21" customHeight="1" x14ac:dyDescent="0.25">
      <c r="A9" s="162" t="s">
        <v>58</v>
      </c>
      <c r="B9" s="16" t="s">
        <v>62</v>
      </c>
      <c r="C9" s="659" t="s">
        <v>62</v>
      </c>
      <c r="D9" s="82" t="str">
        <f>'Talnagögn | Numerical Data'!$D$6</f>
        <v>Landbúnaður</v>
      </c>
      <c r="E9" s="768" cm="1">
        <f t="array" ref="E9">INDEX('Talnagögn | Numerical Data'!$1:$1048576,_xlfn.XMATCH($A9,'Talnagögn | Numerical Data'!$A:$A),_xlfn.XMATCH($B$2,'Talnagögn | Numerical Data'!$2:$2))</f>
        <v>565.23858042692223</v>
      </c>
      <c r="F9" s="763"/>
      <c r="G9" s="99">
        <f t="shared" si="0"/>
        <v>4.6088944276846164E-2</v>
      </c>
      <c r="H9" s="768" cm="1">
        <f t="array" ref="H9">INDEX('Talnagögn | Numerical Data'!$1:$1048576,_xlfn.XMATCH($A9,'Talnagögn | Numerical Data'!$A:$A),_xlfn.XMATCH($B$2,'Talnagögn | Numerical Data'!$2:$2))-INDEX('Talnagögn | Numerical Data'!$1:$1048576,_xlfn.XMATCH($A9,'Talnagögn | Numerical Data'!$A:$A),_xlfn.XMATCH($B$3,'Talnagögn | Numerical Data'!$2:$2))</f>
        <v>-25.863130580042139</v>
      </c>
      <c r="I9" s="763"/>
      <c r="J9" s="120" cm="1">
        <f t="array" ref="J9">INDEX('Talnagögn | Numerical Data'!$1:$1048576,_xlfn.XMATCH($A9,'Talnagögn | Numerical Data'!$A:$A),_xlfn.XMATCH($B$2,'Talnagögn | Numerical Data'!$2:$2))/INDEX('Talnagögn | Numerical Data'!$1:$1048576,_xlfn.XMATCH($A9,'Talnagögn | Numerical Data'!$A:$A),_xlfn.XMATCH($B$3,'Talnagögn | Numerical Data'!$2:$2))-1</f>
        <v>-4.3754112191594419E-2</v>
      </c>
      <c r="K9" s="768" cm="1">
        <f t="array" ref="K9">INDEX('Talnagögn | Numerical Data'!$1:$1048576,_xlfn.XMATCH($A9,'Talnagögn | Numerical Data'!$A:$A),_xlfn.XMATCH($B$2,'Talnagögn | Numerical Data'!$2:$2))-INDEX('Talnagögn | Numerical Data'!$1:$1048576,_xlfn.XMATCH($A9,'Talnagögn | Numerical Data'!$A:$A),_xlfn.XMATCH($B$4,'Talnagögn | Numerical Data'!$2:$2))</f>
        <v>-31.621235082022054</v>
      </c>
      <c r="L9" s="763"/>
      <c r="M9" s="120" cm="1">
        <f t="array" ref="M9">INDEX('Talnagögn | Numerical Data'!$1:$1048576,_xlfn.XMATCH($A9,'Talnagögn | Numerical Data'!$A:$A),_xlfn.XMATCH($B$2,'Talnagögn | Numerical Data'!$2:$2))/INDEX('Talnagögn | Numerical Data'!$1:$1048576,_xlfn.XMATCH($A9,'Talnagögn | Numerical Data'!$A:$A),_xlfn.XMATCH($B$4,'Talnagögn | Numerical Data'!$2:$2))-1</f>
        <v>-5.2979333271177764E-2</v>
      </c>
      <c r="N9" s="768" cm="1">
        <f t="array" ref="N9">INDEX('Talnagögn | Numerical Data'!$1:$1048576,_xlfn.XMATCH($A9,'Talnagögn | Numerical Data'!$A:$A),_xlfn.XMATCH($B$2,'Talnagögn | Numerical Data'!$2:$2))-INDEX('Talnagögn | Numerical Data'!$1:$1048576,_xlfn.XMATCH($A9,'Talnagögn | Numerical Data'!$A:$A),_xlfn.XMATCH($B$5,'Talnagögn | Numerical Data'!$2:$2))</f>
        <v>-110.71050725683256</v>
      </c>
      <c r="O9" s="763"/>
      <c r="P9" s="133" cm="1">
        <f t="array" ref="P9">INDEX('Talnagögn | Numerical Data'!$1:$1048576,_xlfn.XMATCH($A9,'Talnagögn | Numerical Data'!$A:$A),_xlfn.XMATCH($B$2,'Talnagögn | Numerical Data'!$2:$2))/INDEX('Talnagögn | Numerical Data'!$1:$1048576,_xlfn.XMATCH($A9,'Talnagögn | Numerical Data'!$A:$A),_xlfn.XMATCH($B$5,'Talnagögn | Numerical Data'!$2:$2))-1</f>
        <v>-0.16378527506590679</v>
      </c>
      <c r="Q9" s="29"/>
      <c r="R9" s="29"/>
      <c r="S9" s="29"/>
      <c r="T9" s="58"/>
      <c r="U9" s="29"/>
      <c r="V9" s="58"/>
      <c r="AC9" s="400"/>
      <c r="AF9" s="393" t="str">
        <f>'Talnagögn | Numerical Data'!$E$6</f>
        <v>Agriculture</v>
      </c>
      <c r="AG9" s="768" cm="1">
        <f t="array" ref="AG9">INDEX('Talnagögn | Numerical Data'!$1:$1048576,_xlfn.XMATCH($A9,'Talnagögn | Numerical Data'!$A:$A),_xlfn.XMATCH($B$2,'Talnagögn | Numerical Data'!$2:$2))</f>
        <v>565.23858042692223</v>
      </c>
      <c r="AH9" s="763"/>
      <c r="AI9" s="99">
        <f t="shared" si="1"/>
        <v>4.6088944276846164E-2</v>
      </c>
      <c r="AJ9" s="768" cm="1">
        <f t="array" ref="AJ9">INDEX('Talnagögn | Numerical Data'!$1:$1048576,_xlfn.XMATCH($A9,'Talnagögn | Numerical Data'!$A:$A),_xlfn.XMATCH($B$2,'Talnagögn | Numerical Data'!$2:$2))-INDEX('Talnagögn | Numerical Data'!$1:$1048576,_xlfn.XMATCH($A9,'Talnagögn | Numerical Data'!$A:$A),_xlfn.XMATCH($B$3,'Talnagögn | Numerical Data'!$2:$2))</f>
        <v>-25.863130580042139</v>
      </c>
      <c r="AK9" s="763"/>
      <c r="AL9" s="120" cm="1">
        <f t="array" ref="AL9">INDEX('Talnagögn | Numerical Data'!$1:$1048576,_xlfn.XMATCH($A9,'Talnagögn | Numerical Data'!$A:$A),_xlfn.XMATCH($B$2,'Talnagögn | Numerical Data'!$2:$2))/INDEX('Talnagögn | Numerical Data'!$1:$1048576,_xlfn.XMATCH($A9,'Talnagögn | Numerical Data'!$A:$A),_xlfn.XMATCH($B$3,'Talnagögn | Numerical Data'!$2:$2))-1</f>
        <v>-4.3754112191594419E-2</v>
      </c>
      <c r="AM9" s="768" cm="1">
        <f t="array" ref="AM9">INDEX('Talnagögn | Numerical Data'!$1:$1048576,_xlfn.XMATCH($A9,'Talnagögn | Numerical Data'!$A:$A),_xlfn.XMATCH($B$2,'Talnagögn | Numerical Data'!$2:$2))-INDEX('Talnagögn | Numerical Data'!$1:$1048576,_xlfn.XMATCH($A9,'Talnagögn | Numerical Data'!$A:$A),_xlfn.XMATCH($B$4,'Talnagögn | Numerical Data'!$2:$2))</f>
        <v>-31.621235082022054</v>
      </c>
      <c r="AN9" s="763"/>
      <c r="AO9" s="120" cm="1">
        <f t="array" ref="AO9">INDEX('Talnagögn | Numerical Data'!$1:$1048576,_xlfn.XMATCH($A9,'Talnagögn | Numerical Data'!$A:$A),_xlfn.XMATCH($B$2,'Talnagögn | Numerical Data'!$2:$2))/INDEX('Talnagögn | Numerical Data'!$1:$1048576,_xlfn.XMATCH($A9,'Talnagögn | Numerical Data'!$A:$A),_xlfn.XMATCH($B$4,'Talnagögn | Numerical Data'!$2:$2))-1</f>
        <v>-5.2979333271177764E-2</v>
      </c>
      <c r="AP9" s="768" cm="1">
        <f t="array" ref="AP9">INDEX('Talnagögn | Numerical Data'!$1:$1048576,_xlfn.XMATCH($A9,'Talnagögn | Numerical Data'!$A:$A),_xlfn.XMATCH($B$2,'Talnagögn | Numerical Data'!$2:$2))-INDEX('Talnagögn | Numerical Data'!$1:$1048576,_xlfn.XMATCH($A9,'Talnagögn | Numerical Data'!$A:$A),_xlfn.XMATCH($B$5,'Talnagögn | Numerical Data'!$2:$2))</f>
        <v>-110.71050725683256</v>
      </c>
      <c r="AQ9" s="763"/>
      <c r="AR9" s="133" cm="1">
        <f t="array" ref="AR9">INDEX('Talnagögn | Numerical Data'!$1:$1048576,_xlfn.XMATCH($A9,'Talnagögn | Numerical Data'!$A:$A),_xlfn.XMATCH($B$2,'Talnagögn | Numerical Data'!$2:$2))/INDEX('Talnagögn | Numerical Data'!$1:$1048576,_xlfn.XMATCH($A9,'Talnagögn | Numerical Data'!$A:$A),_xlfn.XMATCH($B$5,'Talnagögn | Numerical Data'!$2:$2))-1</f>
        <v>-0.16378527506590679</v>
      </c>
    </row>
    <row r="10" spans="1:45" ht="21" customHeight="1" x14ac:dyDescent="0.25">
      <c r="A10" s="162" t="s">
        <v>59</v>
      </c>
      <c r="B10" s="16" t="s">
        <v>62</v>
      </c>
      <c r="C10" s="659" t="s">
        <v>62</v>
      </c>
      <c r="D10" s="83" t="str">
        <f>'Talnagögn | Numerical Data'!$D$7</f>
        <v>Landnotkun (LULUCF)</v>
      </c>
      <c r="E10" s="768" cm="1">
        <f t="array" ref="E10">INDEX('Talnagögn | Numerical Data'!$1:$1048576,_xlfn.XMATCH($A10,'Talnagögn | Numerical Data'!$A:$A),_xlfn.XMATCH($B$2,'Talnagögn | Numerical Data'!$2:$2))</f>
        <v>7742.5872946031541</v>
      </c>
      <c r="F10" s="763"/>
      <c r="G10" s="77">
        <f t="shared" si="0"/>
        <v>0.63132221815088485</v>
      </c>
      <c r="H10" s="768" cm="1">
        <f t="array" ref="H10">INDEX('Talnagögn | Numerical Data'!$1:$1048576,_xlfn.XMATCH($A10,'Talnagögn | Numerical Data'!$A:$A),_xlfn.XMATCH($B$2,'Talnagögn | Numerical Data'!$2:$2))-INDEX('Talnagögn | Numerical Data'!$1:$1048576,_xlfn.XMATCH($A10,'Talnagögn | Numerical Data'!$A:$A),_xlfn.XMATCH($B$3,'Talnagögn | Numerical Data'!$2:$2))</f>
        <v>-14.438816641860285</v>
      </c>
      <c r="I10" s="763"/>
      <c r="J10" s="130" cm="1">
        <f t="array" ref="J10">INDEX('Talnagögn | Numerical Data'!$1:$1048576,_xlfn.XMATCH($A10,'Talnagögn | Numerical Data'!$A:$A),_xlfn.XMATCH($B$2,'Talnagögn | Numerical Data'!$2:$2))/INDEX('Talnagögn | Numerical Data'!$1:$1048576,_xlfn.XMATCH($A10,'Talnagögn | Numerical Data'!$A:$A),_xlfn.XMATCH($B$3,'Talnagögn | Numerical Data'!$2:$2))-1</f>
        <v>-1.8613855922089417E-3</v>
      </c>
      <c r="K10" s="817" cm="1">
        <f t="array" ref="K10">INDEX('Talnagögn | Numerical Data'!$1:$1048576,_xlfn.XMATCH($A10,'Talnagögn | Numerical Data'!$A:$A),_xlfn.XMATCH($B$2,'Talnagögn | Numerical Data'!$2:$2))-INDEX('Talnagögn | Numerical Data'!$1:$1048576,_xlfn.XMATCH($A10,'Talnagögn | Numerical Data'!$A:$A),_xlfn.XMATCH($B$4,'Talnagögn | Numerical Data'!$2:$2))</f>
        <v>-3.3889494222021312</v>
      </c>
      <c r="L10" s="704"/>
      <c r="M10" s="196" cm="1">
        <f t="array" ref="M10">INDEX('Talnagögn | Numerical Data'!$1:$1048576,_xlfn.XMATCH($A10,'Talnagögn | Numerical Data'!$A:$A),_xlfn.XMATCH($B$2,'Talnagögn | Numerical Data'!$2:$2))/INDEX('Talnagögn | Numerical Data'!$1:$1048576,_xlfn.XMATCH($A10,'Talnagögn | Numerical Data'!$A:$A),_xlfn.XMATCH($B$4,'Talnagögn | Numerical Data'!$2:$2))-1</f>
        <v>-4.3751094961286263E-4</v>
      </c>
      <c r="N10" s="768" cm="1">
        <f t="array" ref="N10">INDEX('Talnagögn | Numerical Data'!$1:$1048576,_xlfn.XMATCH($A10,'Talnagögn | Numerical Data'!$A:$A),_xlfn.XMATCH($B$2,'Talnagögn | Numerical Data'!$2:$2))-INDEX('Talnagögn | Numerical Data'!$1:$1048576,_xlfn.XMATCH($A10,'Talnagögn | Numerical Data'!$A:$A),_xlfn.XMATCH($B$5,'Talnagögn | Numerical Data'!$2:$2))</f>
        <v>10.609696361925671</v>
      </c>
      <c r="O10" s="763"/>
      <c r="P10" s="218" cm="1">
        <f t="array" ref="P10">INDEX('Talnagögn | Numerical Data'!$1:$1048576,_xlfn.XMATCH($A10,'Talnagögn | Numerical Data'!$A:$A),_xlfn.XMATCH($B$2,'Talnagögn | Numerical Data'!$2:$2))/INDEX('Talnagögn | Numerical Data'!$1:$1048576,_xlfn.XMATCH($A10,'Talnagögn | Numerical Data'!$A:$A),_xlfn.XMATCH($B$5,'Talnagögn | Numerical Data'!$2:$2))-1</f>
        <v>1.3721840534481888E-3</v>
      </c>
      <c r="Q10" s="29"/>
      <c r="R10" s="29"/>
      <c r="S10" s="29"/>
      <c r="T10" s="58"/>
      <c r="U10" s="29"/>
      <c r="V10" s="58"/>
      <c r="AC10" s="400"/>
      <c r="AF10" s="443" t="str">
        <f>'Talnagögn | Numerical Data'!$E$7</f>
        <v>Land use, Land-Use Change and Forestry (LULUCF)</v>
      </c>
      <c r="AG10" s="768" cm="1">
        <f t="array" ref="AG10">INDEX('Talnagögn | Numerical Data'!$1:$1048576,_xlfn.XMATCH($A10,'Talnagögn | Numerical Data'!$A:$A),_xlfn.XMATCH($B$2,'Talnagögn | Numerical Data'!$2:$2))</f>
        <v>7742.5872946031541</v>
      </c>
      <c r="AH10" s="763"/>
      <c r="AI10" s="77">
        <f t="shared" si="1"/>
        <v>0.63132221815088485</v>
      </c>
      <c r="AJ10" s="768" cm="1">
        <f t="array" ref="AJ10">INDEX('Talnagögn | Numerical Data'!$1:$1048576,_xlfn.XMATCH($A10,'Talnagögn | Numerical Data'!$A:$A),_xlfn.XMATCH($B$2,'Talnagögn | Numerical Data'!$2:$2))-INDEX('Talnagögn | Numerical Data'!$1:$1048576,_xlfn.XMATCH($A10,'Talnagögn | Numerical Data'!$A:$A),_xlfn.XMATCH($B$3,'Talnagögn | Numerical Data'!$2:$2))</f>
        <v>-14.438816641860285</v>
      </c>
      <c r="AK10" s="763"/>
      <c r="AL10" s="130" cm="1">
        <f t="array" ref="AL10">INDEX('Talnagögn | Numerical Data'!$1:$1048576,_xlfn.XMATCH($A10,'Talnagögn | Numerical Data'!$A:$A),_xlfn.XMATCH($B$2,'Talnagögn | Numerical Data'!$2:$2))/INDEX('Talnagögn | Numerical Data'!$1:$1048576,_xlfn.XMATCH($A10,'Talnagögn | Numerical Data'!$A:$A),_xlfn.XMATCH($B$3,'Talnagögn | Numerical Data'!$2:$2))-1</f>
        <v>-1.8613855922089417E-3</v>
      </c>
      <c r="AM10" s="817" cm="1">
        <f t="array" ref="AM10">INDEX('Talnagögn | Numerical Data'!$1:$1048576,_xlfn.XMATCH($A10,'Talnagögn | Numerical Data'!$A:$A),_xlfn.XMATCH($B$2,'Talnagögn | Numerical Data'!$2:$2))-INDEX('Talnagögn | Numerical Data'!$1:$1048576,_xlfn.XMATCH($A10,'Talnagögn | Numerical Data'!$A:$A),_xlfn.XMATCH($B$4,'Talnagögn | Numerical Data'!$2:$2))</f>
        <v>-3.3889494222021312</v>
      </c>
      <c r="AN10" s="704"/>
      <c r="AO10" s="196" cm="1">
        <f t="array" ref="AO10">INDEX('Talnagögn | Numerical Data'!$1:$1048576,_xlfn.XMATCH($A10,'Talnagögn | Numerical Data'!$A:$A),_xlfn.XMATCH($B$2,'Talnagögn | Numerical Data'!$2:$2))/INDEX('Talnagögn | Numerical Data'!$1:$1048576,_xlfn.XMATCH($A10,'Talnagögn | Numerical Data'!$A:$A),_xlfn.XMATCH($B$4,'Talnagögn | Numerical Data'!$2:$2))-1</f>
        <v>-4.3751094961286263E-4</v>
      </c>
      <c r="AP10" s="768" cm="1">
        <f t="array" ref="AP10">INDEX('Talnagögn | Numerical Data'!$1:$1048576,_xlfn.XMATCH($A10,'Talnagögn | Numerical Data'!$A:$A),_xlfn.XMATCH($B$2,'Talnagögn | Numerical Data'!$2:$2))-INDEX('Talnagögn | Numerical Data'!$1:$1048576,_xlfn.XMATCH($A10,'Talnagögn | Numerical Data'!$A:$A),_xlfn.XMATCH($B$5,'Talnagögn | Numerical Data'!$2:$2))</f>
        <v>10.609696361925671</v>
      </c>
      <c r="AQ10" s="763"/>
      <c r="AR10" s="218" cm="1">
        <f t="array" ref="AR10">INDEX('Talnagögn | Numerical Data'!$1:$1048576,_xlfn.XMATCH($A10,'Talnagögn | Numerical Data'!$A:$A),_xlfn.XMATCH($B$2,'Talnagögn | Numerical Data'!$2:$2))/INDEX('Talnagögn | Numerical Data'!$1:$1048576,_xlfn.XMATCH($A10,'Talnagögn | Numerical Data'!$A:$A),_xlfn.XMATCH($B$5,'Talnagögn | Numerical Data'!$2:$2))-1</f>
        <v>1.3721840534481888E-3</v>
      </c>
    </row>
    <row r="11" spans="1:45" ht="21" customHeight="1" x14ac:dyDescent="0.25">
      <c r="A11" s="162" t="s">
        <v>60</v>
      </c>
      <c r="B11" s="16" t="s">
        <v>62</v>
      </c>
      <c r="C11" s="659" t="s">
        <v>62</v>
      </c>
      <c r="D11" s="84" t="str">
        <f>'Talnagögn | Numerical Data'!$D$8</f>
        <v>Úrgangur</v>
      </c>
      <c r="E11" s="769" cm="1">
        <f t="array" ref="E11">INDEX('Talnagögn | Numerical Data'!$1:$1048576,_xlfn.XMATCH($A11,'Talnagögn | Numerical Data'!$A:$A),_xlfn.XMATCH($B$2,'Talnagögn | Numerical Data'!$2:$2))</f>
        <v>234.073911665163</v>
      </c>
      <c r="F11" s="770"/>
      <c r="G11" s="88">
        <f t="shared" si="0"/>
        <v>1.9086134324466694E-2</v>
      </c>
      <c r="H11" s="769" cm="1">
        <f t="array" ref="H11">INDEX('Talnagögn | Numerical Data'!$1:$1048576,_xlfn.XMATCH($A11,'Talnagögn | Numerical Data'!$A:$A),_xlfn.XMATCH($B$2,'Talnagögn | Numerical Data'!$2:$2))-INDEX('Talnagögn | Numerical Data'!$1:$1048576,_xlfn.XMATCH($A11,'Talnagögn | Numerical Data'!$A:$A),_xlfn.XMATCH($B$3,'Talnagögn | Numerical Data'!$2:$2))</f>
        <v>-13.314462261809012</v>
      </c>
      <c r="I11" s="770"/>
      <c r="J11" s="121" cm="1">
        <f t="array" ref="J11">INDEX('Talnagögn | Numerical Data'!$1:$1048576,_xlfn.XMATCH($A11,'Talnagögn | Numerical Data'!$A:$A),_xlfn.XMATCH($B$2,'Talnagögn | Numerical Data'!$2:$2))/INDEX('Talnagögn | Numerical Data'!$1:$1048576,_xlfn.XMATCH($A11,'Talnagögn | Numerical Data'!$A:$A),_xlfn.XMATCH($B$3,'Talnagögn | Numerical Data'!$2:$2))-1</f>
        <v>-5.3820080751811661E-2</v>
      </c>
      <c r="K11" s="769" cm="1">
        <f t="array" ref="K11">INDEX('Talnagögn | Numerical Data'!$1:$1048576,_xlfn.XMATCH($A11,'Talnagögn | Numerical Data'!$A:$A),_xlfn.XMATCH($B$2,'Talnagögn | Numerical Data'!$2:$2))-INDEX('Talnagögn | Numerical Data'!$1:$1048576,_xlfn.XMATCH($A11,'Talnagögn | Numerical Data'!$A:$A),_xlfn.XMATCH($B$4,'Talnagögn | Numerical Data'!$2:$2))</f>
        <v>-78.254825009766535</v>
      </c>
      <c r="L11" s="770"/>
      <c r="M11" s="131" cm="1">
        <f t="array" ref="M11">INDEX('Talnagögn | Numerical Data'!$1:$1048576,_xlfn.XMATCH($A11,'Talnagögn | Numerical Data'!$A:$A),_xlfn.XMATCH($B$2,'Talnagögn | Numerical Data'!$2:$2))/INDEX('Talnagögn | Numerical Data'!$1:$1048576,_xlfn.XMATCH($A11,'Talnagögn | Numerical Data'!$A:$A),_xlfn.XMATCH($B$4,'Talnagögn | Numerical Data'!$2:$2))-1</f>
        <v>-0.25055275362386475</v>
      </c>
      <c r="N11" s="769" cm="1">
        <f t="array" ref="N11">INDEX('Talnagögn | Numerical Data'!$1:$1048576,_xlfn.XMATCH($A11,'Talnagögn | Numerical Data'!$A:$A),_xlfn.XMATCH($B$2,'Talnagögn | Numerical Data'!$2:$2))-INDEX('Talnagögn | Numerical Data'!$1:$1048576,_xlfn.XMATCH($A11,'Talnagögn | Numerical Data'!$A:$A),_xlfn.XMATCH($B$5,'Talnagögn | Numerical Data'!$2:$2))</f>
        <v>25.208477775360421</v>
      </c>
      <c r="O11" s="770"/>
      <c r="P11" s="76" cm="1">
        <f t="array" ref="P11">INDEX('Talnagögn | Numerical Data'!$1:$1048576,_xlfn.XMATCH($A11,'Talnagögn | Numerical Data'!$A:$A),_xlfn.XMATCH($B$2,'Talnagögn | Numerical Data'!$2:$2))/INDEX('Talnagögn | Numerical Data'!$1:$1048576,_xlfn.XMATCH($A11,'Talnagögn | Numerical Data'!$A:$A),_xlfn.XMATCH($B$5,'Talnagögn | Numerical Data'!$2:$2))-1</f>
        <v>0.12069243486531334</v>
      </c>
      <c r="Q11" s="29"/>
      <c r="R11" s="29"/>
      <c r="S11" s="29"/>
      <c r="T11" s="58"/>
      <c r="U11" s="29"/>
      <c r="V11" s="58"/>
      <c r="AC11" s="400"/>
      <c r="AF11" s="274" t="str">
        <f>'Talnagögn | Numerical Data'!$E$8</f>
        <v>Waste</v>
      </c>
      <c r="AG11" s="769" cm="1">
        <f t="array" ref="AG11">INDEX('Talnagögn | Numerical Data'!$1:$1048576,_xlfn.XMATCH($A11,'Talnagögn | Numerical Data'!$A:$A),_xlfn.XMATCH($B$2,'Talnagögn | Numerical Data'!$2:$2))</f>
        <v>234.073911665163</v>
      </c>
      <c r="AH11" s="770"/>
      <c r="AI11" s="88">
        <f t="shared" si="1"/>
        <v>1.9086134324466694E-2</v>
      </c>
      <c r="AJ11" s="769" cm="1">
        <f t="array" ref="AJ11">INDEX('Talnagögn | Numerical Data'!$1:$1048576,_xlfn.XMATCH($A11,'Talnagögn | Numerical Data'!$A:$A),_xlfn.XMATCH($B$2,'Talnagögn | Numerical Data'!$2:$2))-INDEX('Talnagögn | Numerical Data'!$1:$1048576,_xlfn.XMATCH($A11,'Talnagögn | Numerical Data'!$A:$A),_xlfn.XMATCH($B$3,'Talnagögn | Numerical Data'!$2:$2))</f>
        <v>-13.314462261809012</v>
      </c>
      <c r="AK11" s="770"/>
      <c r="AL11" s="121" cm="1">
        <f t="array" ref="AL11">INDEX('Talnagögn | Numerical Data'!$1:$1048576,_xlfn.XMATCH($A11,'Talnagögn | Numerical Data'!$A:$A),_xlfn.XMATCH($B$2,'Talnagögn | Numerical Data'!$2:$2))/INDEX('Talnagögn | Numerical Data'!$1:$1048576,_xlfn.XMATCH($A11,'Talnagögn | Numerical Data'!$A:$A),_xlfn.XMATCH($B$3,'Talnagögn | Numerical Data'!$2:$2))-1</f>
        <v>-5.3820080751811661E-2</v>
      </c>
      <c r="AM11" s="769" cm="1">
        <f t="array" ref="AM11">INDEX('Talnagögn | Numerical Data'!$1:$1048576,_xlfn.XMATCH($A11,'Talnagögn | Numerical Data'!$A:$A),_xlfn.XMATCH($B$2,'Talnagögn | Numerical Data'!$2:$2))-INDEX('Talnagögn | Numerical Data'!$1:$1048576,_xlfn.XMATCH($A11,'Talnagögn | Numerical Data'!$A:$A),_xlfn.XMATCH($B$4,'Talnagögn | Numerical Data'!$2:$2))</f>
        <v>-78.254825009766535</v>
      </c>
      <c r="AN11" s="770"/>
      <c r="AO11" s="131" cm="1">
        <f t="array" ref="AO11">INDEX('Talnagögn | Numerical Data'!$1:$1048576,_xlfn.XMATCH($A11,'Talnagögn | Numerical Data'!$A:$A),_xlfn.XMATCH($B$2,'Talnagögn | Numerical Data'!$2:$2))/INDEX('Talnagögn | Numerical Data'!$1:$1048576,_xlfn.XMATCH($A11,'Talnagögn | Numerical Data'!$A:$A),_xlfn.XMATCH($B$4,'Talnagögn | Numerical Data'!$2:$2))-1</f>
        <v>-0.25055275362386475</v>
      </c>
      <c r="AP11" s="769" cm="1">
        <f t="array" ref="AP11">INDEX('Talnagögn | Numerical Data'!$1:$1048576,_xlfn.XMATCH($A11,'Talnagögn | Numerical Data'!$A:$A),_xlfn.XMATCH($B$2,'Talnagögn | Numerical Data'!$2:$2))-INDEX('Talnagögn | Numerical Data'!$1:$1048576,_xlfn.XMATCH($A11,'Talnagögn | Numerical Data'!$A:$A),_xlfn.XMATCH($B$5,'Talnagögn | Numerical Data'!$2:$2))</f>
        <v>25.208477775360421</v>
      </c>
      <c r="AQ11" s="770"/>
      <c r="AR11" s="76" cm="1">
        <f t="array" ref="AR11">INDEX('Talnagögn | Numerical Data'!$1:$1048576,_xlfn.XMATCH($A11,'Talnagögn | Numerical Data'!$A:$A),_xlfn.XMATCH($B$2,'Talnagögn | Numerical Data'!$2:$2))/INDEX('Talnagögn | Numerical Data'!$1:$1048576,_xlfn.XMATCH($A11,'Talnagögn | Numerical Data'!$A:$A),_xlfn.XMATCH($B$5,'Talnagögn | Numerical Data'!$2:$2))-1</f>
        <v>0.12069243486531334</v>
      </c>
    </row>
    <row r="12" spans="1:45" ht="21" customHeight="1" x14ac:dyDescent="0.25">
      <c r="A12" s="162" t="s">
        <v>61</v>
      </c>
      <c r="B12" s="16" t="s">
        <v>62</v>
      </c>
      <c r="C12" s="659" t="s">
        <v>62</v>
      </c>
      <c r="D12" s="63" t="s">
        <v>334</v>
      </c>
      <c r="E12" s="809" cm="1">
        <f t="array" ref="E12">INDEX('Talnagögn | Numerical Data'!$1:$1048576,_xlfn.XMATCH($A12,'Talnagögn | Numerical Data'!$A:$A),_xlfn.XMATCH($B$2,'Talnagögn | Numerical Data'!$2:$2))</f>
        <v>12264.081750965226</v>
      </c>
      <c r="F12" s="810"/>
      <c r="G12" s="138">
        <f>SUM($G$7:$G$11)</f>
        <v>1</v>
      </c>
      <c r="H12" s="809" cm="1">
        <f t="array" ref="H12">INDEX('Talnagögn | Numerical Data'!$1:$1048576,_xlfn.XMATCH($A12,'Talnagögn | Numerical Data'!$A:$A),_xlfn.XMATCH($B$2,'Talnagögn | Numerical Data'!$2:$2))-INDEX('Talnagögn | Numerical Data'!$1:$1048576,_xlfn.XMATCH($A12,'Talnagögn | Numerical Data'!$A:$A),_xlfn.XMATCH($B$3,'Talnagögn | Numerical Data'!$2:$2))</f>
        <v>-155.92990868304878</v>
      </c>
      <c r="I12" s="810"/>
      <c r="J12" s="101" cm="1">
        <f t="array" ref="J12">INDEX('Talnagögn | Numerical Data'!$1:$1048576,_xlfn.XMATCH($A12,'Talnagögn | Numerical Data'!$A:$A),_xlfn.XMATCH($B$2,'Talnagögn | Numerical Data'!$2:$2))/INDEX('Talnagögn | Numerical Data'!$1:$1048576,_xlfn.XMATCH($A12,'Talnagögn | Numerical Data'!$A:$A),_xlfn.XMATCH($B$3,'Talnagögn | Numerical Data'!$2:$2))-1</f>
        <v>-1.2554731264033614E-2</v>
      </c>
      <c r="K12" s="809" cm="1">
        <f t="array" ref="K12">INDEX('Talnagögn | Numerical Data'!$1:$1048576,_xlfn.XMATCH($A12,'Talnagögn | Numerical Data'!$A:$A),_xlfn.XMATCH($B$2,'Talnagögn | Numerical Data'!$2:$2))-INDEX('Talnagögn | Numerical Data'!$1:$1048576,_xlfn.XMATCH($A12,'Talnagögn | Numerical Data'!$A:$A),_xlfn.XMATCH($B$4,'Talnagögn | Numerical Data'!$2:$2))</f>
        <v>500.02917132304719</v>
      </c>
      <c r="L12" s="810"/>
      <c r="M12" s="101" cm="1">
        <f t="array" ref="M12">INDEX('Talnagögn | Numerical Data'!$1:$1048576,_xlfn.XMATCH($A12,'Talnagögn | Numerical Data'!$A:$A),_xlfn.XMATCH($B$2,'Talnagögn | Numerical Data'!$2:$2))/INDEX('Talnagögn | Numerical Data'!$1:$1048576,_xlfn.XMATCH($A12,'Talnagögn | Numerical Data'!$A:$A),_xlfn.XMATCH($B$4,'Talnagögn | Numerical Data'!$2:$2))-1</f>
        <v>4.2504839887264056E-2</v>
      </c>
      <c r="N12" s="809" cm="1">
        <f t="array" ref="N12">INDEX('Talnagögn | Numerical Data'!$1:$1048576,_xlfn.XMATCH($A12,'Talnagögn | Numerical Data'!$A:$A),_xlfn.XMATCH($B$2,'Talnagögn | Numerical Data'!$2:$2))-INDEX('Talnagögn | Numerical Data'!$1:$1048576,_xlfn.XMATCH($A12,'Talnagögn | Numerical Data'!$A:$A),_xlfn.XMATCH($B$5,'Talnagögn | Numerical Data'!$2:$2))</f>
        <v>904.08844479593608</v>
      </c>
      <c r="O12" s="810"/>
      <c r="P12" s="631" cm="1">
        <f t="array" ref="P12">INDEX('Talnagögn | Numerical Data'!$1:$1048576,_xlfn.XMATCH($A12,'Talnagögn | Numerical Data'!$A:$A),_xlfn.XMATCH($B$2,'Talnagögn | Numerical Data'!$2:$2))/INDEX('Talnagögn | Numerical Data'!$1:$1048576,_xlfn.XMATCH($A12,'Talnagögn | Numerical Data'!$A:$A),_xlfn.XMATCH($B$5,'Talnagögn | Numerical Data'!$2:$2))-1</f>
        <v>7.9585297317468662E-2</v>
      </c>
      <c r="Q12" s="29"/>
      <c r="R12" s="29"/>
      <c r="S12" s="29"/>
      <c r="T12" s="58"/>
      <c r="U12" s="29"/>
      <c r="V12" s="58"/>
      <c r="AC12" s="400"/>
      <c r="AF12" s="63" t="s">
        <v>265</v>
      </c>
      <c r="AG12" s="809" cm="1">
        <f t="array" ref="AG12">INDEX('Talnagögn | Numerical Data'!$1:$1048576,_xlfn.XMATCH($A12,'Talnagögn | Numerical Data'!$A:$A),_xlfn.XMATCH($B$2,'Talnagögn | Numerical Data'!$2:$2))</f>
        <v>12264.081750965226</v>
      </c>
      <c r="AH12" s="810"/>
      <c r="AI12" s="138">
        <f>SUM($G$7:$G$11)</f>
        <v>1</v>
      </c>
      <c r="AJ12" s="809" cm="1">
        <f t="array" ref="AJ12">INDEX('Talnagögn | Numerical Data'!$1:$1048576,_xlfn.XMATCH($A12,'Talnagögn | Numerical Data'!$A:$A),_xlfn.XMATCH($B$2,'Talnagögn | Numerical Data'!$2:$2))-INDEX('Talnagögn | Numerical Data'!$1:$1048576,_xlfn.XMATCH($A12,'Talnagögn | Numerical Data'!$A:$A),_xlfn.XMATCH($B$3,'Talnagögn | Numerical Data'!$2:$2))</f>
        <v>-155.92990868304878</v>
      </c>
      <c r="AK12" s="810"/>
      <c r="AL12" s="101" cm="1">
        <f t="array" ref="AL12">INDEX('Talnagögn | Numerical Data'!$1:$1048576,_xlfn.XMATCH($A12,'Talnagögn | Numerical Data'!$A:$A),_xlfn.XMATCH($B$2,'Talnagögn | Numerical Data'!$2:$2))/INDEX('Talnagögn | Numerical Data'!$1:$1048576,_xlfn.XMATCH($A12,'Talnagögn | Numerical Data'!$A:$A),_xlfn.XMATCH($B$3,'Talnagögn | Numerical Data'!$2:$2))-1</f>
        <v>-1.2554731264033614E-2</v>
      </c>
      <c r="AM12" s="809" cm="1">
        <f t="array" ref="AM12">INDEX('Talnagögn | Numerical Data'!$1:$1048576,_xlfn.XMATCH($A12,'Talnagögn | Numerical Data'!$A:$A),_xlfn.XMATCH($B$2,'Talnagögn | Numerical Data'!$2:$2))-INDEX('Talnagögn | Numerical Data'!$1:$1048576,_xlfn.XMATCH($A12,'Talnagögn | Numerical Data'!$A:$A),_xlfn.XMATCH($B$4,'Talnagögn | Numerical Data'!$2:$2))</f>
        <v>500.02917132304719</v>
      </c>
      <c r="AN12" s="810"/>
      <c r="AO12" s="101" cm="1">
        <f t="array" ref="AO12">INDEX('Talnagögn | Numerical Data'!$1:$1048576,_xlfn.XMATCH($A12,'Talnagögn | Numerical Data'!$A:$A),_xlfn.XMATCH($B$2,'Talnagögn | Numerical Data'!$2:$2))/INDEX('Talnagögn | Numerical Data'!$1:$1048576,_xlfn.XMATCH($A12,'Talnagögn | Numerical Data'!$A:$A),_xlfn.XMATCH($B$4,'Talnagögn | Numerical Data'!$2:$2))-1</f>
        <v>4.2504839887264056E-2</v>
      </c>
      <c r="AP12" s="809" cm="1">
        <f t="array" ref="AP12">INDEX('Talnagögn | Numerical Data'!$1:$1048576,_xlfn.XMATCH($A12,'Talnagögn | Numerical Data'!$A:$A),_xlfn.XMATCH($B$2,'Talnagögn | Numerical Data'!$2:$2))-INDEX('Talnagögn | Numerical Data'!$1:$1048576,_xlfn.XMATCH($A12,'Talnagögn | Numerical Data'!$A:$A),_xlfn.XMATCH($B$5,'Talnagögn | Numerical Data'!$2:$2))</f>
        <v>904.08844479593608</v>
      </c>
      <c r="AQ12" s="810"/>
      <c r="AR12" s="631" cm="1">
        <f t="array" ref="AR12">INDEX('Talnagögn | Numerical Data'!$1:$1048576,_xlfn.XMATCH($A12,'Talnagögn | Numerical Data'!$A:$A),_xlfn.XMATCH($B$2,'Talnagögn | Numerical Data'!$2:$2))/INDEX('Talnagögn | Numerical Data'!$1:$1048576,_xlfn.XMATCH($A12,'Talnagögn | Numerical Data'!$A:$A),_xlfn.XMATCH($B$5,'Talnagögn | Numerical Data'!$2:$2))-1</f>
        <v>7.9585297317468662E-2</v>
      </c>
    </row>
    <row r="13" spans="1:45" ht="28.5" customHeight="1" x14ac:dyDescent="0.25">
      <c r="B13" s="16" t="s">
        <v>62</v>
      </c>
      <c r="C13" s="659" t="s">
        <v>62</v>
      </c>
      <c r="D13" s="11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/>
      <c r="R13" s="14"/>
      <c r="S13" s="14"/>
      <c r="T13" s="14"/>
      <c r="U13" s="14"/>
      <c r="V13" s="14"/>
      <c r="W13" s="14"/>
      <c r="X13" s="14"/>
      <c r="Y13" s="14"/>
      <c r="Z13" s="14"/>
      <c r="AA13" s="15"/>
      <c r="AB13" s="1"/>
      <c r="AC13" s="394"/>
    </row>
    <row r="14" spans="1:45" s="1" customFormat="1" x14ac:dyDescent="0.25">
      <c r="A14" s="267"/>
      <c r="B14" s="16" t="s">
        <v>62</v>
      </c>
      <c r="C14" s="659" t="s">
        <v>62</v>
      </c>
      <c r="D14" s="11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3"/>
      <c r="R14" s="14"/>
      <c r="S14" s="14"/>
      <c r="T14" s="14"/>
      <c r="U14" s="14"/>
      <c r="V14" s="14"/>
      <c r="W14" s="14"/>
      <c r="X14" s="14"/>
      <c r="Y14" s="14"/>
      <c r="Z14" s="14"/>
      <c r="AA14" s="15"/>
      <c r="AC14" s="394"/>
    </row>
    <row r="15" spans="1:45" s="1" customFormat="1" ht="21.6" customHeight="1" x14ac:dyDescent="0.25">
      <c r="A15" s="267"/>
      <c r="B15" s="16" t="s">
        <v>62</v>
      </c>
      <c r="C15" s="659" t="s">
        <v>62</v>
      </c>
      <c r="D15" s="820" t="str">
        <f>"Losun árið "&amp;$B$2&amp;", án losunar frá landnotkun (LULUCF), í samanburði við losun fyrri ára"</f>
        <v>Losun árið 2023, án losunar frá landnotkun (LULUCF), í samanburði við losun fyrri ára</v>
      </c>
      <c r="E15" s="820"/>
      <c r="F15" s="820"/>
      <c r="G15" s="820"/>
      <c r="H15" s="820"/>
      <c r="I15" s="820"/>
      <c r="J15" s="820"/>
      <c r="K15" s="820"/>
      <c r="L15" s="820"/>
      <c r="M15" s="820"/>
      <c r="N15" s="820"/>
      <c r="O15" s="820"/>
      <c r="P15" s="820"/>
      <c r="Q15" s="13"/>
      <c r="R15" s="14"/>
      <c r="S15" s="14"/>
      <c r="T15" s="14"/>
      <c r="U15" s="14"/>
      <c r="V15" s="14"/>
      <c r="W15" s="14"/>
      <c r="X15" s="14"/>
      <c r="Y15" s="14"/>
      <c r="Z15" s="14"/>
      <c r="AA15" s="15"/>
      <c r="AC15" s="394"/>
      <c r="AF15" s="820" t="str">
        <f>"Emissions in "&amp;$B$2&amp;" excluding emissions from LULUCF, compared to emissions in previous years"</f>
        <v>Emissions in 2023 excluding emissions from LULUCF, compared to emissions in previous years</v>
      </c>
      <c r="AG15" s="820"/>
      <c r="AH15" s="820"/>
      <c r="AI15" s="820"/>
      <c r="AJ15" s="820"/>
      <c r="AK15" s="820"/>
      <c r="AL15" s="820"/>
      <c r="AM15" s="820"/>
      <c r="AN15" s="820"/>
      <c r="AO15" s="820"/>
      <c r="AP15" s="820"/>
      <c r="AQ15" s="820"/>
      <c r="AR15" s="820"/>
    </row>
    <row r="16" spans="1:45" s="1" customFormat="1" ht="33" customHeight="1" x14ac:dyDescent="0.25">
      <c r="A16" s="267"/>
      <c r="B16" s="16" t="s">
        <v>62</v>
      </c>
      <c r="C16" s="659" t="s">
        <v>62</v>
      </c>
      <c r="D16" s="818"/>
      <c r="E16" s="724" t="str">
        <f>"Losun "&amp;$B$2</f>
        <v>Losun 2023</v>
      </c>
      <c r="F16" s="726"/>
      <c r="G16" s="725"/>
      <c r="H16" s="726" t="str">
        <f>"Breyting frá "&amp;$B$3</f>
        <v>Breyting frá 2022</v>
      </c>
      <c r="I16" s="726"/>
      <c r="J16" s="725"/>
      <c r="K16" s="824" t="str">
        <f>"Breyting frá "&amp;$B$4</f>
        <v>Breyting frá 2005</v>
      </c>
      <c r="L16" s="726"/>
      <c r="M16" s="725"/>
      <c r="N16" s="724" t="str">
        <f>"Breyting frá "&amp;$B$5</f>
        <v>Breyting frá 1990</v>
      </c>
      <c r="O16" s="726"/>
      <c r="P16" s="726"/>
      <c r="Q16" s="13"/>
      <c r="R16" s="14"/>
      <c r="S16" s="14"/>
      <c r="T16" s="14"/>
      <c r="U16" s="14"/>
      <c r="V16" s="14"/>
      <c r="W16" s="14"/>
      <c r="X16" s="14"/>
      <c r="Y16" s="14"/>
      <c r="Z16" s="14"/>
      <c r="AA16" s="15"/>
      <c r="AC16" s="394"/>
      <c r="AF16" s="818"/>
      <c r="AG16" s="714" t="str">
        <f>"Emissions in "&amp;$B$2</f>
        <v>Emissions in 2023</v>
      </c>
      <c r="AH16" s="716"/>
      <c r="AI16" s="715"/>
      <c r="AJ16" s="716" t="str">
        <f>"Change from "&amp;$B$3</f>
        <v>Change from 2022</v>
      </c>
      <c r="AK16" s="716"/>
      <c r="AL16" s="715"/>
      <c r="AM16" s="716" t="str">
        <f>"Change from "&amp;$B$4</f>
        <v>Change from 2005</v>
      </c>
      <c r="AN16" s="716"/>
      <c r="AO16" s="715"/>
      <c r="AP16" s="714" t="str">
        <f>"Change from "&amp;$B$5</f>
        <v>Change from 1990</v>
      </c>
      <c r="AQ16" s="716"/>
      <c r="AR16" s="716"/>
    </row>
    <row r="17" spans="1:44" s="1" customFormat="1" ht="28.5" customHeight="1" x14ac:dyDescent="0.25">
      <c r="A17" s="267"/>
      <c r="B17" s="16" t="s">
        <v>62</v>
      </c>
      <c r="C17" s="659" t="s">
        <v>62</v>
      </c>
      <c r="D17" s="818"/>
      <c r="E17" s="819" t="s">
        <v>5</v>
      </c>
      <c r="F17" s="819"/>
      <c r="G17" s="640" t="s">
        <v>4</v>
      </c>
      <c r="H17" s="819" t="s">
        <v>5</v>
      </c>
      <c r="I17" s="819"/>
      <c r="J17" s="640" t="s">
        <v>4</v>
      </c>
      <c r="K17" s="819" t="s">
        <v>5</v>
      </c>
      <c r="L17" s="819"/>
      <c r="M17" s="640" t="s">
        <v>4</v>
      </c>
      <c r="N17" s="819" t="s">
        <v>5</v>
      </c>
      <c r="O17" s="819"/>
      <c r="P17" s="639" t="s">
        <v>4</v>
      </c>
      <c r="Q17" s="13"/>
      <c r="R17" s="14"/>
      <c r="S17" s="14"/>
      <c r="T17" s="14"/>
      <c r="U17" s="14"/>
      <c r="V17" s="14"/>
      <c r="W17" s="14"/>
      <c r="X17" s="14"/>
      <c r="Y17" s="14"/>
      <c r="Z17" s="14"/>
      <c r="AA17" s="15"/>
      <c r="AC17" s="394"/>
      <c r="AF17" s="818"/>
      <c r="AG17" s="819" t="s">
        <v>238</v>
      </c>
      <c r="AH17" s="819"/>
      <c r="AI17" s="640" t="s">
        <v>4</v>
      </c>
      <c r="AJ17" s="819" t="s">
        <v>238</v>
      </c>
      <c r="AK17" s="819"/>
      <c r="AL17" s="640" t="s">
        <v>4</v>
      </c>
      <c r="AM17" s="819" t="s">
        <v>238</v>
      </c>
      <c r="AN17" s="819"/>
      <c r="AO17" s="640" t="s">
        <v>4</v>
      </c>
      <c r="AP17" s="819" t="s">
        <v>238</v>
      </c>
      <c r="AQ17" s="819"/>
      <c r="AR17" s="639" t="s">
        <v>4</v>
      </c>
    </row>
    <row r="18" spans="1:44" s="1" customFormat="1" ht="21" customHeight="1" x14ac:dyDescent="0.25">
      <c r="A18" s="162" t="s">
        <v>56</v>
      </c>
      <c r="B18" s="16" t="s">
        <v>62</v>
      </c>
      <c r="C18" s="659" t="s">
        <v>62</v>
      </c>
      <c r="D18" s="82" t="s">
        <v>3</v>
      </c>
      <c r="E18" s="763" cm="1">
        <f t="array" ref="E18">INDEX('Talnagögn | Numerical Data'!$1:$1048576,_xlfn.XMATCH($A18,'Talnagögn | Numerical Data'!$A:$A),_xlfn.XMATCH($B$2,'Talnagögn | Numerical Data'!$2:$2))</f>
        <v>1774.9015916660624</v>
      </c>
      <c r="F18" s="763"/>
      <c r="G18" s="77">
        <f>$E18/$E$22</f>
        <v>0.39254755453003953</v>
      </c>
      <c r="H18" s="823" cm="1">
        <f t="array" ref="H18">INDEX('Talnagögn | Numerical Data'!$1:$1048576,_xlfn.XMATCH($A18,'Talnagögn | Numerical Data'!$A:$A),_xlfn.XMATCH($B$2,'Talnagögn | Numerical Data'!$2:$2))-INDEX('Talnagögn | Numerical Data'!$1:$1048576,_xlfn.XMATCH($A18,'Talnagögn | Numerical Data'!$A:$A),_xlfn.XMATCH($B$3,'Talnagögn | Numerical Data'!$2:$2))</f>
        <v>-32.898780401677641</v>
      </c>
      <c r="I18" s="823"/>
      <c r="J18" s="120" cm="1">
        <f t="array" ref="J18">INDEX('Talnagögn | Numerical Data'!$1:$1048576,_xlfn.XMATCH($A18,'Talnagögn | Numerical Data'!$A:$A),_xlfn.XMATCH($B$2,'Talnagögn | Numerical Data'!$2:$2))/INDEX('Talnagögn | Numerical Data'!$1:$1048576,_xlfn.XMATCH($A18,'Talnagögn | Numerical Data'!$A:$A),_xlfn.XMATCH($B$3,'Talnagögn | Numerical Data'!$2:$2))-1</f>
        <v>-1.8198237432625608E-2</v>
      </c>
      <c r="K18" s="763" cm="1">
        <f t="array" ref="K18">INDEX('Talnagögn | Numerical Data'!$1:$1048576,_xlfn.XMATCH($A18,'Talnagögn | Numerical Data'!$A:$A),_xlfn.XMATCH($B$2,'Talnagögn | Numerical Data'!$2:$2))-INDEX('Talnagögn | Numerical Data'!$1:$1048576,_xlfn.XMATCH($A18,'Talnagögn | Numerical Data'!$A:$A),_xlfn.XMATCH($B$4,'Talnagögn | Numerical Data'!$2:$2))</f>
        <v>-383.57535919611473</v>
      </c>
      <c r="L18" s="763"/>
      <c r="M18" s="72" cm="1">
        <f t="array" ref="M18">INDEX('Talnagögn | Numerical Data'!$1:$1048576,_xlfn.XMATCH($A18,'Talnagögn | Numerical Data'!$A:$A),_xlfn.XMATCH($B$2,'Talnagögn | Numerical Data'!$2:$2))/INDEX('Talnagögn | Numerical Data'!$1:$1048576,_xlfn.XMATCH($A18,'Talnagögn | Numerical Data'!$A:$A),_xlfn.XMATCH($B$4,'Talnagögn | Numerical Data'!$2:$2))-1</f>
        <v>-0.17770648838427494</v>
      </c>
      <c r="N18" s="768" cm="1">
        <f t="array" ref="N18">INDEX('Talnagögn | Numerical Data'!$1:$1048576,_xlfn.XMATCH($A18,'Talnagögn | Numerical Data'!$A:$A),_xlfn.XMATCH($B$2,'Talnagögn | Numerical Data'!$2:$2))-INDEX('Talnagögn | Numerical Data'!$1:$1048576,_xlfn.XMATCH($A18,'Talnagögn | Numerical Data'!$A:$A),_xlfn.XMATCH($B$5,'Talnagögn | Numerical Data'!$2:$2))</f>
        <v>-65.633706492420743</v>
      </c>
      <c r="O18" s="763"/>
      <c r="P18" s="62" cm="1">
        <f t="array" ref="P18">INDEX('Talnagögn | Numerical Data'!$1:$1048576,_xlfn.XMATCH($A18,'Talnagögn | Numerical Data'!$A:$A),_xlfn.XMATCH($B$2,'Talnagögn | Numerical Data'!$2:$2))/INDEX('Talnagögn | Numerical Data'!$1:$1048576,_xlfn.XMATCH($A18,'Talnagögn | Numerical Data'!$A:$A),_xlfn.XMATCH($B$5,'Talnagögn | Numerical Data'!$2:$2))-1</f>
        <v>-3.5660118313454503E-2</v>
      </c>
      <c r="Q18" s="29"/>
      <c r="R18" s="29"/>
      <c r="S18" s="29"/>
      <c r="T18" s="58"/>
      <c r="U18" s="29"/>
      <c r="V18" s="58"/>
      <c r="W18" s="16"/>
      <c r="X18" s="16"/>
      <c r="Y18" s="16"/>
      <c r="Z18" s="16"/>
      <c r="AA18" s="16"/>
      <c r="AB18" s="16"/>
      <c r="AC18" s="400"/>
      <c r="AF18" s="393" t="str">
        <f>'Talnagögn | Numerical Data'!$E$4</f>
        <v>Energy</v>
      </c>
      <c r="AG18" s="768" cm="1">
        <f t="array" ref="AG18">INDEX('Talnagögn | Numerical Data'!$1:$1048576,_xlfn.XMATCH($A18,'Talnagögn | Numerical Data'!$A:$A),_xlfn.XMATCH($B$2,'Talnagögn | Numerical Data'!$2:$2))</f>
        <v>1774.9015916660624</v>
      </c>
      <c r="AH18" s="763"/>
      <c r="AI18" s="77">
        <f>$E18/$E$22</f>
        <v>0.39254755453003953</v>
      </c>
      <c r="AJ18" s="821" cm="1">
        <f t="array" ref="AJ18">INDEX('Talnagögn | Numerical Data'!$1:$1048576,_xlfn.XMATCH($A18,'Talnagögn | Numerical Data'!$A:$A),_xlfn.XMATCH($B$2,'Talnagögn | Numerical Data'!$2:$2))-INDEX('Talnagögn | Numerical Data'!$1:$1048576,_xlfn.XMATCH($A18,'Talnagögn | Numerical Data'!$A:$A),_xlfn.XMATCH($B$3,'Talnagögn | Numerical Data'!$2:$2))</f>
        <v>-32.898780401677641</v>
      </c>
      <c r="AK18" s="822"/>
      <c r="AL18" s="120" cm="1">
        <f t="array" ref="AL18">INDEX('Talnagögn | Numerical Data'!$1:$1048576,_xlfn.XMATCH($A18,'Talnagögn | Numerical Data'!$A:$A),_xlfn.XMATCH($B$2,'Talnagögn | Numerical Data'!$2:$2))/INDEX('Talnagögn | Numerical Data'!$1:$1048576,_xlfn.XMATCH($A18,'Talnagögn | Numerical Data'!$A:$A),_xlfn.XMATCH($B$3,'Talnagögn | Numerical Data'!$2:$2))-1</f>
        <v>-1.8198237432625608E-2</v>
      </c>
      <c r="AM18" s="768" cm="1">
        <f t="array" ref="AM18">INDEX('Talnagögn | Numerical Data'!$1:$1048576,_xlfn.XMATCH($A18,'Talnagögn | Numerical Data'!$A:$A),_xlfn.XMATCH($B$2,'Talnagögn | Numerical Data'!$2:$2))-INDEX('Talnagögn | Numerical Data'!$1:$1048576,_xlfn.XMATCH($A18,'Talnagögn | Numerical Data'!$A:$A),_xlfn.XMATCH($B$4,'Talnagögn | Numerical Data'!$2:$2))</f>
        <v>-383.57535919611473</v>
      </c>
      <c r="AN18" s="763"/>
      <c r="AO18" s="72" cm="1">
        <f t="array" ref="AO18">INDEX('Talnagögn | Numerical Data'!$1:$1048576,_xlfn.XMATCH($A18,'Talnagögn | Numerical Data'!$A:$A),_xlfn.XMATCH($B$2,'Talnagögn | Numerical Data'!$2:$2))/INDEX('Talnagögn | Numerical Data'!$1:$1048576,_xlfn.XMATCH($A18,'Talnagögn | Numerical Data'!$A:$A),_xlfn.XMATCH($B$4,'Talnagögn | Numerical Data'!$2:$2))-1</f>
        <v>-0.17770648838427494</v>
      </c>
      <c r="AP18" s="768" cm="1">
        <f t="array" ref="AP18">INDEX('Talnagögn | Numerical Data'!$1:$1048576,_xlfn.XMATCH($A18,'Talnagögn | Numerical Data'!$A:$A),_xlfn.XMATCH($B$2,'Talnagögn | Numerical Data'!$2:$2))-INDEX('Talnagögn | Numerical Data'!$1:$1048576,_xlfn.XMATCH($A18,'Talnagögn | Numerical Data'!$A:$A),_xlfn.XMATCH($B$5,'Talnagögn | Numerical Data'!$2:$2))</f>
        <v>-65.633706492420743</v>
      </c>
      <c r="AQ18" s="763"/>
      <c r="AR18" s="58" cm="1">
        <f t="array" ref="AR18">INDEX('Talnagögn | Numerical Data'!$1:$1048576,_xlfn.XMATCH($A18,'Talnagögn | Numerical Data'!$A:$A),_xlfn.XMATCH($B$2,'Talnagögn | Numerical Data'!$2:$2))/INDEX('Talnagögn | Numerical Data'!$1:$1048576,_xlfn.XMATCH($A18,'Talnagögn | Numerical Data'!$A:$A),_xlfn.XMATCH($B$5,'Talnagögn | Numerical Data'!$2:$2))-1</f>
        <v>-3.5660118313454503E-2</v>
      </c>
    </row>
    <row r="19" spans="1:44" ht="21" customHeight="1" x14ac:dyDescent="0.25">
      <c r="A19" s="162" t="s">
        <v>57</v>
      </c>
      <c r="B19" s="16" t="s">
        <v>62</v>
      </c>
      <c r="C19" s="659" t="s">
        <v>62</v>
      </c>
      <c r="D19" s="393" t="s">
        <v>326</v>
      </c>
      <c r="E19" s="768" cm="1">
        <f t="array" ref="E19">INDEX('Talnagögn | Numerical Data'!$1:$1048576,_xlfn.XMATCH($A19,'Talnagögn | Numerical Data'!$A:$A),_xlfn.XMATCH($B$2,'Talnagögn | Numerical Data'!$2:$2))</f>
        <v>1947.2803726039249</v>
      </c>
      <c r="F19" s="763"/>
      <c r="G19" s="77">
        <f t="shared" ref="G19:G22" si="2">$E19/$E$22</f>
        <v>0.43067184785861212</v>
      </c>
      <c r="H19" s="768" cm="1">
        <f t="array" ref="H19">INDEX('Talnagögn | Numerical Data'!$1:$1048576,_xlfn.XMATCH($A19,'Talnagögn | Numerical Data'!$A:$A),_xlfn.XMATCH($B$2,'Talnagögn | Numerical Data'!$2:$2))-INDEX('Talnagögn | Numerical Data'!$1:$1048576,_xlfn.XMATCH($A19,'Talnagögn | Numerical Data'!$A:$A),_xlfn.XMATCH($B$3,'Talnagögn | Numerical Data'!$2:$2))</f>
        <v>-69.414718797658679</v>
      </c>
      <c r="I19" s="763"/>
      <c r="J19" s="120" cm="1">
        <f t="array" ref="J19">INDEX('Talnagögn | Numerical Data'!$1:$1048576,_xlfn.XMATCH($A19,'Talnagögn | Numerical Data'!$A:$A),_xlfn.XMATCH($B$2,'Talnagögn | Numerical Data'!$2:$2))/INDEX('Talnagögn | Numerical Data'!$1:$1048576,_xlfn.XMATCH($A19,'Talnagögn | Numerical Data'!$A:$A),_xlfn.XMATCH($B$3,'Talnagögn | Numerical Data'!$2:$2))-1</f>
        <v>-3.442003657053383E-2</v>
      </c>
      <c r="K19" s="768" cm="1">
        <f t="array" ref="K19">INDEX('Talnagögn | Numerical Data'!$1:$1048576,_xlfn.XMATCH($A19,'Talnagögn | Numerical Data'!$A:$A),_xlfn.XMATCH($B$2,'Talnagögn | Numerical Data'!$2:$2))-INDEX('Talnagögn | Numerical Data'!$1:$1048576,_xlfn.XMATCH($A19,'Talnagögn | Numerical Data'!$A:$A),_xlfn.XMATCH($B$4,'Talnagögn | Numerical Data'!$2:$2))</f>
        <v>996.86954003315373</v>
      </c>
      <c r="L19" s="763"/>
      <c r="M19" s="72" cm="1">
        <f t="array" ref="M19">INDEX('Talnagögn | Numerical Data'!$1:$1048576,_xlfn.XMATCH($A19,'Talnagögn | Numerical Data'!$A:$A),_xlfn.XMATCH($B$2,'Talnagögn | Numerical Data'!$2:$2))/INDEX('Talnagögn | Numerical Data'!$1:$1048576,_xlfn.XMATCH($A19,'Talnagögn | Numerical Data'!$A:$A),_xlfn.XMATCH($B$4,'Talnagögn | Numerical Data'!$2:$2))-1</f>
        <v>1.0488827629802118</v>
      </c>
      <c r="N19" s="768" cm="1">
        <f t="array" ref="N19">INDEX('Talnagögn | Numerical Data'!$1:$1048576,_xlfn.XMATCH($A19,'Talnagögn | Numerical Data'!$A:$A),_xlfn.XMATCH($B$2,'Talnagögn | Numerical Data'!$2:$2))-INDEX('Talnagögn | Numerical Data'!$1:$1048576,_xlfn.XMATCH($A19,'Talnagögn | Numerical Data'!$A:$A),_xlfn.XMATCH($B$5,'Talnagögn | Numerical Data'!$2:$2))</f>
        <v>1044.6144844079047</v>
      </c>
      <c r="O19" s="763"/>
      <c r="P19" s="134" cm="1">
        <f t="array" ref="P19">INDEX('Talnagögn | Numerical Data'!$1:$1048576,_xlfn.XMATCH($A19,'Talnagögn | Numerical Data'!$A:$A),_xlfn.XMATCH($B$2,'Talnagögn | Numerical Data'!$2:$2))/INDEX('Talnagögn | Numerical Data'!$1:$1048576,_xlfn.XMATCH($A19,'Talnagögn | Numerical Data'!$A:$A),_xlfn.XMATCH($B$5,'Talnagögn | Numerical Data'!$2:$2))-1</f>
        <v>1.157254858157506</v>
      </c>
      <c r="Q19" s="29"/>
      <c r="R19" s="29"/>
      <c r="S19" s="29"/>
      <c r="T19" s="58"/>
      <c r="U19" s="29"/>
      <c r="V19" s="58"/>
      <c r="AC19" s="400"/>
      <c r="AF19" s="393" t="str">
        <f>'Talnagögn | Numerical Data'!$E$5</f>
        <v>Industrial Processes and Product Use (IPPU)</v>
      </c>
      <c r="AG19" s="768" cm="1">
        <f t="array" ref="AG19">INDEX('Talnagögn | Numerical Data'!$1:$1048576,_xlfn.XMATCH($A19,'Talnagögn | Numerical Data'!$A:$A),_xlfn.XMATCH($B$2,'Talnagögn | Numerical Data'!$2:$2))</f>
        <v>1947.2803726039249</v>
      </c>
      <c r="AH19" s="763"/>
      <c r="AI19" s="77">
        <f t="shared" ref="AI19:AI22" si="3">$E19/$E$22</f>
        <v>0.43067184785861212</v>
      </c>
      <c r="AJ19" s="768" cm="1">
        <f t="array" ref="AJ19">INDEX('Talnagögn | Numerical Data'!$1:$1048576,_xlfn.XMATCH($A19,'Talnagögn | Numerical Data'!$A:$A),_xlfn.XMATCH($B$2,'Talnagögn | Numerical Data'!$2:$2))-INDEX('Talnagögn | Numerical Data'!$1:$1048576,_xlfn.XMATCH($A19,'Talnagögn | Numerical Data'!$A:$A),_xlfn.XMATCH($B$3,'Talnagögn | Numerical Data'!$2:$2))</f>
        <v>-69.414718797658679</v>
      </c>
      <c r="AK19" s="763"/>
      <c r="AL19" s="120" cm="1">
        <f t="array" ref="AL19">INDEX('Talnagögn | Numerical Data'!$1:$1048576,_xlfn.XMATCH($A19,'Talnagögn | Numerical Data'!$A:$A),_xlfn.XMATCH($B$2,'Talnagögn | Numerical Data'!$2:$2))/INDEX('Talnagögn | Numerical Data'!$1:$1048576,_xlfn.XMATCH($A19,'Talnagögn | Numerical Data'!$A:$A),_xlfn.XMATCH($B$3,'Talnagögn | Numerical Data'!$2:$2))-1</f>
        <v>-3.442003657053383E-2</v>
      </c>
      <c r="AM19" s="768" cm="1">
        <f t="array" ref="AM19">INDEX('Talnagögn | Numerical Data'!$1:$1048576,_xlfn.XMATCH($A19,'Talnagögn | Numerical Data'!$A:$A),_xlfn.XMATCH($B$2,'Talnagögn | Numerical Data'!$2:$2))-INDEX('Talnagögn | Numerical Data'!$1:$1048576,_xlfn.XMATCH($A19,'Talnagögn | Numerical Data'!$A:$A),_xlfn.XMATCH($B$4,'Talnagögn | Numerical Data'!$2:$2))</f>
        <v>996.86954003315373</v>
      </c>
      <c r="AN19" s="763"/>
      <c r="AO19" s="72" cm="1">
        <f t="array" ref="AO19">INDEX('Talnagögn | Numerical Data'!$1:$1048576,_xlfn.XMATCH($A19,'Talnagögn | Numerical Data'!$A:$A),_xlfn.XMATCH($B$2,'Talnagögn | Numerical Data'!$2:$2))/INDEX('Talnagögn | Numerical Data'!$1:$1048576,_xlfn.XMATCH($A19,'Talnagögn | Numerical Data'!$A:$A),_xlfn.XMATCH($B$4,'Talnagögn | Numerical Data'!$2:$2))-1</f>
        <v>1.0488827629802118</v>
      </c>
      <c r="AP19" s="768" cm="1">
        <f t="array" ref="AP19">INDEX('Talnagögn | Numerical Data'!$1:$1048576,_xlfn.XMATCH($A19,'Talnagögn | Numerical Data'!$A:$A),_xlfn.XMATCH($B$2,'Talnagögn | Numerical Data'!$2:$2))-INDEX('Talnagögn | Numerical Data'!$1:$1048576,_xlfn.XMATCH($A19,'Talnagögn | Numerical Data'!$A:$A),_xlfn.XMATCH($B$5,'Talnagögn | Numerical Data'!$2:$2))</f>
        <v>1044.6144844079047</v>
      </c>
      <c r="AQ19" s="763"/>
      <c r="AR19" s="134" cm="1">
        <f t="array" ref="AR19">INDEX('Talnagögn | Numerical Data'!$1:$1048576,_xlfn.XMATCH($A19,'Talnagögn | Numerical Data'!$A:$A),_xlfn.XMATCH($B$2,'Talnagögn | Numerical Data'!$2:$2))/INDEX('Talnagögn | Numerical Data'!$1:$1048576,_xlfn.XMATCH($A19,'Talnagögn | Numerical Data'!$A:$A),_xlfn.XMATCH($B$5,'Talnagögn | Numerical Data'!$2:$2))-1</f>
        <v>1.157254858157506</v>
      </c>
    </row>
    <row r="20" spans="1:44" ht="21" customHeight="1" x14ac:dyDescent="0.25">
      <c r="A20" s="162" t="s">
        <v>58</v>
      </c>
      <c r="B20" s="16" t="s">
        <v>62</v>
      </c>
      <c r="C20" s="659" t="s">
        <v>62</v>
      </c>
      <c r="D20" s="82" t="s">
        <v>2</v>
      </c>
      <c r="E20" s="768" cm="1">
        <f t="array" ref="E20">INDEX('Talnagögn | Numerical Data'!$1:$1048576,_xlfn.XMATCH($A20,'Talnagögn | Numerical Data'!$A:$A),_xlfn.XMATCH($B$2,'Talnagögn | Numerical Data'!$2:$2))</f>
        <v>565.23858042692223</v>
      </c>
      <c r="F20" s="763"/>
      <c r="G20" s="99">
        <f t="shared" si="2"/>
        <v>0.12501145050207688</v>
      </c>
      <c r="H20" s="768" cm="1">
        <f t="array" ref="H20">INDEX('Talnagögn | Numerical Data'!$1:$1048576,_xlfn.XMATCH($A20,'Talnagögn | Numerical Data'!$A:$A),_xlfn.XMATCH($B$2,'Talnagögn | Numerical Data'!$2:$2))-INDEX('Talnagögn | Numerical Data'!$1:$1048576,_xlfn.XMATCH($A20,'Talnagögn | Numerical Data'!$A:$A),_xlfn.XMATCH($B$3,'Talnagögn | Numerical Data'!$2:$2))</f>
        <v>-25.863130580042139</v>
      </c>
      <c r="I20" s="763"/>
      <c r="J20" s="120" cm="1">
        <f t="array" ref="J20">INDEX('Talnagögn | Numerical Data'!$1:$1048576,_xlfn.XMATCH($A20,'Talnagögn | Numerical Data'!$A:$A),_xlfn.XMATCH($B$2,'Talnagögn | Numerical Data'!$2:$2))/INDEX('Talnagögn | Numerical Data'!$1:$1048576,_xlfn.XMATCH($A20,'Talnagögn | Numerical Data'!$A:$A),_xlfn.XMATCH($B$3,'Talnagögn | Numerical Data'!$2:$2))-1</f>
        <v>-4.3754112191594419E-2</v>
      </c>
      <c r="K20" s="768" cm="1">
        <f t="array" ref="K20">INDEX('Talnagögn | Numerical Data'!$1:$1048576,_xlfn.XMATCH($A20,'Talnagögn | Numerical Data'!$A:$A),_xlfn.XMATCH($B$2,'Talnagögn | Numerical Data'!$2:$2))-INDEX('Talnagögn | Numerical Data'!$1:$1048576,_xlfn.XMATCH($A20,'Talnagögn | Numerical Data'!$A:$A),_xlfn.XMATCH($B$4,'Talnagögn | Numerical Data'!$2:$2))</f>
        <v>-31.621235082022054</v>
      </c>
      <c r="L20" s="763"/>
      <c r="M20" s="120" cm="1">
        <f t="array" ref="M20">INDEX('Talnagögn | Numerical Data'!$1:$1048576,_xlfn.XMATCH($A20,'Talnagögn | Numerical Data'!$A:$A),_xlfn.XMATCH($B$2,'Talnagögn | Numerical Data'!$2:$2))/INDEX('Talnagögn | Numerical Data'!$1:$1048576,_xlfn.XMATCH($A20,'Talnagögn | Numerical Data'!$A:$A),_xlfn.XMATCH($B$4,'Talnagögn | Numerical Data'!$2:$2))-1</f>
        <v>-5.2979333271177764E-2</v>
      </c>
      <c r="N20" s="768" cm="1">
        <f t="array" ref="N20">INDEX('Talnagögn | Numerical Data'!$1:$1048576,_xlfn.XMATCH($A20,'Talnagögn | Numerical Data'!$A:$A),_xlfn.XMATCH($B$2,'Talnagögn | Numerical Data'!$2:$2))-INDEX('Talnagögn | Numerical Data'!$1:$1048576,_xlfn.XMATCH($A20,'Talnagögn | Numerical Data'!$A:$A),_xlfn.XMATCH($B$5,'Talnagögn | Numerical Data'!$2:$2))</f>
        <v>-110.71050725683256</v>
      </c>
      <c r="O20" s="763"/>
      <c r="P20" s="133" cm="1">
        <f t="array" ref="P20">INDEX('Talnagögn | Numerical Data'!$1:$1048576,_xlfn.XMATCH($A20,'Talnagögn | Numerical Data'!$A:$A),_xlfn.XMATCH($B$2,'Talnagögn | Numerical Data'!$2:$2))/INDEX('Talnagögn | Numerical Data'!$1:$1048576,_xlfn.XMATCH($A20,'Talnagögn | Numerical Data'!$A:$A),_xlfn.XMATCH($B$5,'Talnagögn | Numerical Data'!$2:$2))-1</f>
        <v>-0.16378527506590679</v>
      </c>
      <c r="Q20" s="29"/>
      <c r="R20" s="29"/>
      <c r="S20" s="29"/>
      <c r="T20" s="58"/>
      <c r="U20" s="29"/>
      <c r="V20" s="58"/>
      <c r="AC20" s="400"/>
      <c r="AF20" s="393" t="str">
        <f>'Talnagögn | Numerical Data'!$E$6</f>
        <v>Agriculture</v>
      </c>
      <c r="AG20" s="768" cm="1">
        <f t="array" ref="AG20">INDEX('Talnagögn | Numerical Data'!$1:$1048576,_xlfn.XMATCH($A20,'Talnagögn | Numerical Data'!$A:$A),_xlfn.XMATCH($B$2,'Talnagögn | Numerical Data'!$2:$2))</f>
        <v>565.23858042692223</v>
      </c>
      <c r="AH20" s="763"/>
      <c r="AI20" s="99">
        <f t="shared" si="3"/>
        <v>0.12501145050207688</v>
      </c>
      <c r="AJ20" s="768" cm="1">
        <f t="array" ref="AJ20">INDEX('Talnagögn | Numerical Data'!$1:$1048576,_xlfn.XMATCH($A20,'Talnagögn | Numerical Data'!$A:$A),_xlfn.XMATCH($B$2,'Talnagögn | Numerical Data'!$2:$2))-INDEX('Talnagögn | Numerical Data'!$1:$1048576,_xlfn.XMATCH($A20,'Talnagögn | Numerical Data'!$A:$A),_xlfn.XMATCH($B$3,'Talnagögn | Numerical Data'!$2:$2))</f>
        <v>-25.863130580042139</v>
      </c>
      <c r="AK20" s="763"/>
      <c r="AL20" s="120" cm="1">
        <f t="array" ref="AL20">INDEX('Talnagögn | Numerical Data'!$1:$1048576,_xlfn.XMATCH($A20,'Talnagögn | Numerical Data'!$A:$A),_xlfn.XMATCH($B$2,'Talnagögn | Numerical Data'!$2:$2))/INDEX('Talnagögn | Numerical Data'!$1:$1048576,_xlfn.XMATCH($A20,'Talnagögn | Numerical Data'!$A:$A),_xlfn.XMATCH($B$3,'Talnagögn | Numerical Data'!$2:$2))-1</f>
        <v>-4.3754112191594419E-2</v>
      </c>
      <c r="AM20" s="768" cm="1">
        <f t="array" ref="AM20">INDEX('Talnagögn | Numerical Data'!$1:$1048576,_xlfn.XMATCH($A20,'Talnagögn | Numerical Data'!$A:$A),_xlfn.XMATCH($B$2,'Talnagögn | Numerical Data'!$2:$2))-INDEX('Talnagögn | Numerical Data'!$1:$1048576,_xlfn.XMATCH($A20,'Talnagögn | Numerical Data'!$A:$A),_xlfn.XMATCH($B$4,'Talnagögn | Numerical Data'!$2:$2))</f>
        <v>-31.621235082022054</v>
      </c>
      <c r="AN20" s="763"/>
      <c r="AO20" s="120" cm="1">
        <f t="array" ref="AO20">INDEX('Talnagögn | Numerical Data'!$1:$1048576,_xlfn.XMATCH($A20,'Talnagögn | Numerical Data'!$A:$A),_xlfn.XMATCH($B$2,'Talnagögn | Numerical Data'!$2:$2))/INDEX('Talnagögn | Numerical Data'!$1:$1048576,_xlfn.XMATCH($A20,'Talnagögn | Numerical Data'!$A:$A),_xlfn.XMATCH($B$4,'Talnagögn | Numerical Data'!$2:$2))-1</f>
        <v>-5.2979333271177764E-2</v>
      </c>
      <c r="AP20" s="768" cm="1">
        <f t="array" ref="AP20">INDEX('Talnagögn | Numerical Data'!$1:$1048576,_xlfn.XMATCH($A20,'Talnagögn | Numerical Data'!$A:$A),_xlfn.XMATCH($B$2,'Talnagögn | Numerical Data'!$2:$2))-INDEX('Talnagögn | Numerical Data'!$1:$1048576,_xlfn.XMATCH($A20,'Talnagögn | Numerical Data'!$A:$A),_xlfn.XMATCH($B$5,'Talnagögn | Numerical Data'!$2:$2))</f>
        <v>-110.71050725683256</v>
      </c>
      <c r="AQ20" s="763"/>
      <c r="AR20" s="133" cm="1">
        <f t="array" ref="AR20">INDEX('Talnagögn | Numerical Data'!$1:$1048576,_xlfn.XMATCH($A20,'Talnagögn | Numerical Data'!$A:$A),_xlfn.XMATCH($B$2,'Talnagögn | Numerical Data'!$2:$2))/INDEX('Talnagögn | Numerical Data'!$1:$1048576,_xlfn.XMATCH($A20,'Talnagögn | Numerical Data'!$A:$A),_xlfn.XMATCH($B$5,'Talnagögn | Numerical Data'!$2:$2))-1</f>
        <v>-0.16378527506590679</v>
      </c>
    </row>
    <row r="21" spans="1:44" ht="21" customHeight="1" x14ac:dyDescent="0.25">
      <c r="A21" s="162" t="s">
        <v>60</v>
      </c>
      <c r="B21" s="16" t="s">
        <v>62</v>
      </c>
      <c r="C21" s="659" t="s">
        <v>62</v>
      </c>
      <c r="D21" s="84" t="s">
        <v>1</v>
      </c>
      <c r="E21" s="769" cm="1">
        <f t="array" ref="E21">INDEX('Talnagögn | Numerical Data'!$1:$1048576,_xlfn.XMATCH($A21,'Talnagögn | Numerical Data'!$A:$A),_xlfn.XMATCH($B$2,'Talnagögn | Numerical Data'!$2:$2))</f>
        <v>234.073911665163</v>
      </c>
      <c r="F21" s="770"/>
      <c r="G21" s="88">
        <f t="shared" si="2"/>
        <v>5.1769147109271337E-2</v>
      </c>
      <c r="H21" s="769" cm="1">
        <f t="array" ref="H21">INDEX('Talnagögn | Numerical Data'!$1:$1048576,_xlfn.XMATCH($A21,'Talnagögn | Numerical Data'!$A:$A),_xlfn.XMATCH($B$2,'Talnagögn | Numerical Data'!$2:$2))-INDEX('Talnagögn | Numerical Data'!$1:$1048576,_xlfn.XMATCH($A21,'Talnagögn | Numerical Data'!$A:$A),_xlfn.XMATCH($B$3,'Talnagögn | Numerical Data'!$2:$2))</f>
        <v>-13.314462261809012</v>
      </c>
      <c r="I21" s="770"/>
      <c r="J21" s="121" cm="1">
        <f t="array" ref="J21">INDEX('Talnagögn | Numerical Data'!$1:$1048576,_xlfn.XMATCH($A21,'Talnagögn | Numerical Data'!$A:$A),_xlfn.XMATCH($B$2,'Talnagögn | Numerical Data'!$2:$2))/INDEX('Talnagögn | Numerical Data'!$1:$1048576,_xlfn.XMATCH($A21,'Talnagögn | Numerical Data'!$A:$A),_xlfn.XMATCH($B$3,'Talnagögn | Numerical Data'!$2:$2))-1</f>
        <v>-5.3820080751811661E-2</v>
      </c>
      <c r="K21" s="769" cm="1">
        <f t="array" ref="K21">INDEX('Talnagögn | Numerical Data'!$1:$1048576,_xlfn.XMATCH($A21,'Talnagögn | Numerical Data'!$A:$A),_xlfn.XMATCH($B$2,'Talnagögn | Numerical Data'!$2:$2))-INDEX('Talnagögn | Numerical Data'!$1:$1048576,_xlfn.XMATCH($A21,'Talnagögn | Numerical Data'!$A:$A),_xlfn.XMATCH($B$4,'Talnagögn | Numerical Data'!$2:$2))</f>
        <v>-78.254825009766535</v>
      </c>
      <c r="L21" s="770"/>
      <c r="M21" s="131" cm="1">
        <f t="array" ref="M21">INDEX('Talnagögn | Numerical Data'!$1:$1048576,_xlfn.XMATCH($A21,'Talnagögn | Numerical Data'!$A:$A),_xlfn.XMATCH($B$2,'Talnagögn | Numerical Data'!$2:$2))/INDEX('Talnagögn | Numerical Data'!$1:$1048576,_xlfn.XMATCH($A21,'Talnagögn | Numerical Data'!$A:$A),_xlfn.XMATCH($B$4,'Talnagögn | Numerical Data'!$2:$2))-1</f>
        <v>-0.25055275362386475</v>
      </c>
      <c r="N21" s="769" cm="1">
        <f t="array" ref="N21">INDEX('Talnagögn | Numerical Data'!$1:$1048576,_xlfn.XMATCH($A21,'Talnagögn | Numerical Data'!$A:$A),_xlfn.XMATCH($B$2,'Talnagögn | Numerical Data'!$2:$2))-INDEX('Talnagögn | Numerical Data'!$1:$1048576,_xlfn.XMATCH($A21,'Talnagögn | Numerical Data'!$A:$A),_xlfn.XMATCH($B$5,'Talnagögn | Numerical Data'!$2:$2))</f>
        <v>25.208477775360421</v>
      </c>
      <c r="O21" s="770"/>
      <c r="P21" s="76" cm="1">
        <f t="array" ref="P21">INDEX('Talnagögn | Numerical Data'!$1:$1048576,_xlfn.XMATCH($A21,'Talnagögn | Numerical Data'!$A:$A),_xlfn.XMATCH($B$2,'Talnagögn | Numerical Data'!$2:$2))/INDEX('Talnagögn | Numerical Data'!$1:$1048576,_xlfn.XMATCH($A21,'Talnagögn | Numerical Data'!$A:$A),_xlfn.XMATCH($B$5,'Talnagögn | Numerical Data'!$2:$2))-1</f>
        <v>0.12069243486531334</v>
      </c>
      <c r="Q21" s="29"/>
      <c r="R21" s="29"/>
      <c r="S21" s="29"/>
      <c r="T21" s="58"/>
      <c r="U21" s="29"/>
      <c r="V21" s="58"/>
      <c r="AC21" s="400"/>
      <c r="AF21" s="274" t="str">
        <f>'Talnagögn | Numerical Data'!$E$8</f>
        <v>Waste</v>
      </c>
      <c r="AG21" s="769" cm="1">
        <f t="array" ref="AG21">INDEX('Talnagögn | Numerical Data'!$1:$1048576,_xlfn.XMATCH($A21,'Talnagögn | Numerical Data'!$A:$A),_xlfn.XMATCH($B$2,'Talnagögn | Numerical Data'!$2:$2))</f>
        <v>234.073911665163</v>
      </c>
      <c r="AH21" s="770"/>
      <c r="AI21" s="88">
        <f t="shared" si="3"/>
        <v>5.1769147109271337E-2</v>
      </c>
      <c r="AJ21" s="769" cm="1">
        <f t="array" ref="AJ21">INDEX('Talnagögn | Numerical Data'!$1:$1048576,_xlfn.XMATCH($A21,'Talnagögn | Numerical Data'!$A:$A),_xlfn.XMATCH($B$2,'Talnagögn | Numerical Data'!$2:$2))-INDEX('Talnagögn | Numerical Data'!$1:$1048576,_xlfn.XMATCH($A21,'Talnagögn | Numerical Data'!$A:$A),_xlfn.XMATCH($B$3,'Talnagögn | Numerical Data'!$2:$2))</f>
        <v>-13.314462261809012</v>
      </c>
      <c r="AK21" s="770"/>
      <c r="AL21" s="121" cm="1">
        <f t="array" ref="AL21">INDEX('Talnagögn | Numerical Data'!$1:$1048576,_xlfn.XMATCH($A21,'Talnagögn | Numerical Data'!$A:$A),_xlfn.XMATCH($B$2,'Talnagögn | Numerical Data'!$2:$2))/INDEX('Talnagögn | Numerical Data'!$1:$1048576,_xlfn.XMATCH($A21,'Talnagögn | Numerical Data'!$A:$A),_xlfn.XMATCH($B$3,'Talnagögn | Numerical Data'!$2:$2))-1</f>
        <v>-5.3820080751811661E-2</v>
      </c>
      <c r="AM21" s="769" cm="1">
        <f t="array" ref="AM21">INDEX('Talnagögn | Numerical Data'!$1:$1048576,_xlfn.XMATCH($A21,'Talnagögn | Numerical Data'!$A:$A),_xlfn.XMATCH($B$2,'Talnagögn | Numerical Data'!$2:$2))-INDEX('Talnagögn | Numerical Data'!$1:$1048576,_xlfn.XMATCH($A21,'Talnagögn | Numerical Data'!$A:$A),_xlfn.XMATCH($B$4,'Talnagögn | Numerical Data'!$2:$2))</f>
        <v>-78.254825009766535</v>
      </c>
      <c r="AN21" s="770"/>
      <c r="AO21" s="131" cm="1">
        <f t="array" ref="AO21">INDEX('Talnagögn | Numerical Data'!$1:$1048576,_xlfn.XMATCH($A21,'Talnagögn | Numerical Data'!$A:$A),_xlfn.XMATCH($B$2,'Talnagögn | Numerical Data'!$2:$2))/INDEX('Talnagögn | Numerical Data'!$1:$1048576,_xlfn.XMATCH($A21,'Talnagögn | Numerical Data'!$A:$A),_xlfn.XMATCH($B$4,'Talnagögn | Numerical Data'!$2:$2))-1</f>
        <v>-0.25055275362386475</v>
      </c>
      <c r="AP21" s="769" cm="1">
        <f t="array" ref="AP21">INDEX('Talnagögn | Numerical Data'!$1:$1048576,_xlfn.XMATCH($A21,'Talnagögn | Numerical Data'!$A:$A),_xlfn.XMATCH($B$2,'Talnagögn | Numerical Data'!$2:$2))-INDEX('Talnagögn | Numerical Data'!$1:$1048576,_xlfn.XMATCH($A21,'Talnagögn | Numerical Data'!$A:$A),_xlfn.XMATCH($B$5,'Talnagögn | Numerical Data'!$2:$2))</f>
        <v>25.208477775360421</v>
      </c>
      <c r="AQ21" s="770"/>
      <c r="AR21" s="76" cm="1">
        <f t="array" ref="AR21">INDEX('Talnagögn | Numerical Data'!$1:$1048576,_xlfn.XMATCH($A21,'Talnagögn | Numerical Data'!$A:$A),_xlfn.XMATCH($B$2,'Talnagögn | Numerical Data'!$2:$2))/INDEX('Talnagögn | Numerical Data'!$1:$1048576,_xlfn.XMATCH($A21,'Talnagögn | Numerical Data'!$A:$A),_xlfn.XMATCH($B$5,'Talnagögn | Numerical Data'!$2:$2))-1</f>
        <v>0.12069243486531334</v>
      </c>
    </row>
    <row r="22" spans="1:44" ht="21" customHeight="1" x14ac:dyDescent="0.25">
      <c r="A22" s="162" t="s">
        <v>63</v>
      </c>
      <c r="B22" s="16" t="s">
        <v>62</v>
      </c>
      <c r="C22" s="659" t="s">
        <v>62</v>
      </c>
      <c r="D22" s="63" t="s">
        <v>335</v>
      </c>
      <c r="E22" s="809" cm="1">
        <f t="array" ref="E22">INDEX('Talnagögn | Numerical Data'!$1:$1048576,_xlfn.XMATCH($A22,'Talnagögn | Numerical Data'!$A:$A),_xlfn.XMATCH($B$2,'Talnagögn | Numerical Data'!$2:$2))</f>
        <v>4521.4944563620729</v>
      </c>
      <c r="F22" s="810"/>
      <c r="G22" s="138">
        <f t="shared" si="2"/>
        <v>1</v>
      </c>
      <c r="H22" s="809" cm="1">
        <f t="array" ref="H22">INDEX('Talnagögn | Numerical Data'!$1:$1048576,_xlfn.XMATCH($A22,'Talnagögn | Numerical Data'!$A:$A),_xlfn.XMATCH($B$2,'Talnagögn | Numerical Data'!$2:$2))-INDEX('Talnagögn | Numerical Data'!$1:$1048576,_xlfn.XMATCH($A22,'Talnagögn | Numerical Data'!$A:$A),_xlfn.XMATCH($B$3,'Talnagögn | Numerical Data'!$2:$2))</f>
        <v>-141.49109204118758</v>
      </c>
      <c r="I22" s="810"/>
      <c r="J22" s="101" cm="1">
        <f t="array" ref="J22">INDEX('Talnagögn | Numerical Data'!$1:$1048576,_xlfn.XMATCH($A22,'Talnagögn | Numerical Data'!$A:$A),_xlfn.XMATCH($B$2,'Talnagögn | Numerical Data'!$2:$2))/INDEX('Talnagögn | Numerical Data'!$1:$1048576,_xlfn.XMATCH($A22,'Talnagögn | Numerical Data'!$A:$A),_xlfn.XMATCH($B$3,'Talnagögn | Numerical Data'!$2:$2))-1</f>
        <v>-3.0343454975887307E-2</v>
      </c>
      <c r="K22" s="809" cm="1">
        <f t="array" ref="K22">INDEX('Talnagögn | Numerical Data'!$1:$1048576,_xlfn.XMATCH($A22,'Talnagögn | Numerical Data'!$A:$A),_xlfn.XMATCH($B$2,'Talnagögn | Numerical Data'!$2:$2))-INDEX('Talnagögn | Numerical Data'!$1:$1048576,_xlfn.XMATCH($A22,'Talnagögn | Numerical Data'!$A:$A),_xlfn.XMATCH($B$4,'Talnagögn | Numerical Data'!$2:$2))</f>
        <v>503.41812074525069</v>
      </c>
      <c r="L22" s="810"/>
      <c r="M22" s="606" cm="1">
        <f t="array" ref="M22">INDEX('Talnagögn | Numerical Data'!$1:$1048576,_xlfn.XMATCH($A22,'Talnagögn | Numerical Data'!$A:$A),_xlfn.XMATCH($B$2,'Talnagögn | Numerical Data'!$2:$2))/INDEX('Talnagögn | Numerical Data'!$1:$1048576,_xlfn.XMATCH($A22,'Talnagögn | Numerical Data'!$A:$A),_xlfn.XMATCH($B$4,'Talnagögn | Numerical Data'!$2:$2))-1</f>
        <v>0.12528834165814073</v>
      </c>
      <c r="N22" s="809" cm="1">
        <f t="array" ref="N22">INDEX('Talnagögn | Numerical Data'!$1:$1048576,_xlfn.XMATCH($A22,'Talnagögn | Numerical Data'!$A:$A),_xlfn.XMATCH($B$2,'Talnagögn | Numerical Data'!$2:$2))-INDEX('Talnagögn | Numerical Data'!$1:$1048576,_xlfn.XMATCH($A22,'Talnagögn | Numerical Data'!$A:$A),_xlfn.XMATCH($B$5,'Talnagögn | Numerical Data'!$2:$2))</f>
        <v>893.47874843401223</v>
      </c>
      <c r="O22" s="810"/>
      <c r="P22" s="132" cm="1">
        <f t="array" ref="P22">INDEX('Talnagögn | Numerical Data'!$1:$1048576,_xlfn.XMATCH($A22,'Talnagögn | Numerical Data'!$A:$A),_xlfn.XMATCH($B$2,'Talnagögn | Numerical Data'!$2:$2))/INDEX('Talnagögn | Numerical Data'!$1:$1048576,_xlfn.XMATCH($A22,'Talnagögn | Numerical Data'!$A:$A),_xlfn.XMATCH($B$5,'Talnagögn | Numerical Data'!$2:$2))-1</f>
        <v>0.2462720176435711</v>
      </c>
      <c r="Q22" s="29"/>
      <c r="R22" s="29"/>
      <c r="S22" s="29"/>
      <c r="T22" s="58"/>
      <c r="U22" s="29"/>
      <c r="V22" s="58"/>
      <c r="AC22" s="400"/>
      <c r="AF22" s="63" t="s">
        <v>266</v>
      </c>
      <c r="AG22" s="809" cm="1">
        <f t="array" ref="AG22">INDEX('Talnagögn | Numerical Data'!$1:$1048576,_xlfn.XMATCH($A22,'Talnagögn | Numerical Data'!$A:$A),_xlfn.XMATCH($B$2,'Talnagögn | Numerical Data'!$2:$2))</f>
        <v>4521.4944563620729</v>
      </c>
      <c r="AH22" s="810"/>
      <c r="AI22" s="138">
        <f t="shared" si="3"/>
        <v>1</v>
      </c>
      <c r="AJ22" s="809" cm="1">
        <f t="array" ref="AJ22">INDEX('Talnagögn | Numerical Data'!$1:$1048576,_xlfn.XMATCH($A22,'Talnagögn | Numerical Data'!$A:$A),_xlfn.XMATCH($B$2,'Talnagögn | Numerical Data'!$2:$2))-INDEX('Talnagögn | Numerical Data'!$1:$1048576,_xlfn.XMATCH($A22,'Talnagögn | Numerical Data'!$A:$A),_xlfn.XMATCH($B$3,'Talnagögn | Numerical Data'!$2:$2))</f>
        <v>-141.49109204118758</v>
      </c>
      <c r="AK22" s="810"/>
      <c r="AL22" s="101" cm="1">
        <f t="array" ref="AL22">INDEX('Talnagögn | Numerical Data'!$1:$1048576,_xlfn.XMATCH($A22,'Talnagögn | Numerical Data'!$A:$A),_xlfn.XMATCH($B$2,'Talnagögn | Numerical Data'!$2:$2))/INDEX('Talnagögn | Numerical Data'!$1:$1048576,_xlfn.XMATCH($A22,'Talnagögn | Numerical Data'!$A:$A),_xlfn.XMATCH($B$3,'Talnagögn | Numerical Data'!$2:$2))-1</f>
        <v>-3.0343454975887307E-2</v>
      </c>
      <c r="AM22" s="809" cm="1">
        <f t="array" ref="AM22">INDEX('Talnagögn | Numerical Data'!$1:$1048576,_xlfn.XMATCH($A22,'Talnagögn | Numerical Data'!$A:$A),_xlfn.XMATCH($B$2,'Talnagögn | Numerical Data'!$2:$2))-INDEX('Talnagögn | Numerical Data'!$1:$1048576,_xlfn.XMATCH($A22,'Talnagögn | Numerical Data'!$A:$A),_xlfn.XMATCH($B$4,'Talnagögn | Numerical Data'!$2:$2))</f>
        <v>503.41812074525069</v>
      </c>
      <c r="AN22" s="810"/>
      <c r="AO22" s="606" cm="1">
        <f t="array" ref="AO22">INDEX('Talnagögn | Numerical Data'!$1:$1048576,_xlfn.XMATCH($A22,'Talnagögn | Numerical Data'!$A:$A),_xlfn.XMATCH($B$2,'Talnagögn | Numerical Data'!$2:$2))/INDEX('Talnagögn | Numerical Data'!$1:$1048576,_xlfn.XMATCH($A22,'Talnagögn | Numerical Data'!$A:$A),_xlfn.XMATCH($B$4,'Talnagögn | Numerical Data'!$2:$2))-1</f>
        <v>0.12528834165814073</v>
      </c>
      <c r="AP22" s="809" cm="1">
        <f t="array" ref="AP22">INDEX('Talnagögn | Numerical Data'!$1:$1048576,_xlfn.XMATCH($A22,'Talnagögn | Numerical Data'!$A:$A),_xlfn.XMATCH($B$2,'Talnagögn | Numerical Data'!$2:$2))-INDEX('Talnagögn | Numerical Data'!$1:$1048576,_xlfn.XMATCH($A22,'Talnagögn | Numerical Data'!$A:$A),_xlfn.XMATCH($B$5,'Talnagögn | Numerical Data'!$2:$2))</f>
        <v>893.47874843401223</v>
      </c>
      <c r="AQ22" s="810"/>
      <c r="AR22" s="132" cm="1">
        <f t="array" ref="AR22">INDEX('Talnagögn | Numerical Data'!$1:$1048576,_xlfn.XMATCH($A22,'Talnagögn | Numerical Data'!$A:$A),_xlfn.XMATCH($B$2,'Talnagögn | Numerical Data'!$2:$2))/INDEX('Talnagögn | Numerical Data'!$1:$1048576,_xlfn.XMATCH($A22,'Talnagögn | Numerical Data'!$A:$A),_xlfn.XMATCH($B$5,'Talnagögn | Numerical Data'!$2:$2))-1</f>
        <v>0.2462720176435711</v>
      </c>
    </row>
    <row r="23" spans="1:44" ht="28.5" customHeight="1" x14ac:dyDescent="0.25">
      <c r="B23" s="16" t="s">
        <v>62</v>
      </c>
      <c r="C23" s="659" t="s">
        <v>62</v>
      </c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3"/>
      <c r="R23" s="14"/>
      <c r="S23" s="14"/>
      <c r="T23" s="14"/>
      <c r="U23" s="14"/>
      <c r="V23" s="14"/>
      <c r="W23" s="14"/>
      <c r="X23" s="14"/>
      <c r="Y23" s="14"/>
      <c r="Z23" s="14"/>
      <c r="AA23" s="15"/>
      <c r="AB23" s="1"/>
      <c r="AC23" s="394"/>
    </row>
    <row r="24" spans="1:44" s="1" customFormat="1" ht="13.5" customHeight="1" x14ac:dyDescent="0.25">
      <c r="A24" s="261"/>
      <c r="B24" s="5"/>
      <c r="C24" s="659" t="s">
        <v>62</v>
      </c>
      <c r="D24" s="11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3"/>
      <c r="R24" s="14"/>
      <c r="S24" s="14"/>
      <c r="T24" s="14"/>
      <c r="U24" s="14"/>
      <c r="V24" s="14"/>
      <c r="W24" s="14"/>
      <c r="X24" s="14"/>
      <c r="Y24" s="14"/>
      <c r="Z24" s="14"/>
      <c r="AA24" s="15"/>
      <c r="AC24" s="394"/>
    </row>
    <row r="25" spans="1:44" s="1" customFormat="1" ht="13.5" customHeight="1" x14ac:dyDescent="0.25">
      <c r="A25" s="263"/>
      <c r="B25" s="5"/>
      <c r="C25" s="659" t="s">
        <v>62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400"/>
    </row>
    <row r="26" spans="1:44" ht="15" customHeight="1" x14ac:dyDescent="0.25">
      <c r="B26" s="5"/>
      <c r="C26" s="659" t="s">
        <v>62</v>
      </c>
      <c r="AC26" s="400"/>
    </row>
    <row r="27" spans="1:44" ht="15" customHeight="1" x14ac:dyDescent="0.25">
      <c r="B27" s="5"/>
      <c r="C27" s="659" t="s">
        <v>62</v>
      </c>
      <c r="AC27" s="400"/>
    </row>
    <row r="28" spans="1:44" ht="15" customHeight="1" x14ac:dyDescent="0.25">
      <c r="B28" s="5"/>
      <c r="C28" s="659" t="s">
        <v>62</v>
      </c>
      <c r="AC28" s="400"/>
    </row>
    <row r="29" spans="1:44" x14ac:dyDescent="0.25">
      <c r="B29" s="5"/>
      <c r="C29" s="659" t="s">
        <v>62</v>
      </c>
      <c r="AC29" s="400"/>
    </row>
    <row r="30" spans="1:44" x14ac:dyDescent="0.25">
      <c r="B30" s="5"/>
      <c r="C30" s="659" t="s">
        <v>62</v>
      </c>
      <c r="AC30" s="400"/>
    </row>
    <row r="31" spans="1:44" x14ac:dyDescent="0.25">
      <c r="B31" s="5"/>
      <c r="C31" s="659" t="s">
        <v>62</v>
      </c>
      <c r="AC31" s="400"/>
    </row>
    <row r="32" spans="1:44" x14ac:dyDescent="0.25">
      <c r="B32" s="16" t="s">
        <v>62</v>
      </c>
      <c r="C32" s="659" t="s">
        <v>62</v>
      </c>
      <c r="AC32" s="400"/>
    </row>
    <row r="33" spans="2:29" ht="15" customHeight="1" x14ac:dyDescent="0.25">
      <c r="B33" s="16" t="s">
        <v>62</v>
      </c>
      <c r="C33" s="659" t="s">
        <v>62</v>
      </c>
      <c r="AC33" s="400"/>
    </row>
    <row r="34" spans="2:29" ht="15" customHeight="1" x14ac:dyDescent="0.25">
      <c r="B34" s="16" t="s">
        <v>62</v>
      </c>
      <c r="C34" s="659" t="s">
        <v>62</v>
      </c>
      <c r="AC34" s="400"/>
    </row>
    <row r="35" spans="2:29" ht="15" customHeight="1" x14ac:dyDescent="0.25">
      <c r="B35" s="16" t="s">
        <v>62</v>
      </c>
      <c r="C35" s="659" t="s">
        <v>62</v>
      </c>
      <c r="AC35" s="400"/>
    </row>
    <row r="36" spans="2:29" x14ac:dyDescent="0.25">
      <c r="C36" s="659" t="s">
        <v>62</v>
      </c>
      <c r="AC36" s="400"/>
    </row>
    <row r="37" spans="2:29" x14ac:dyDescent="0.25">
      <c r="C37" s="659" t="s">
        <v>62</v>
      </c>
      <c r="AC37" s="400"/>
    </row>
    <row r="38" spans="2:29" x14ac:dyDescent="0.25">
      <c r="C38" s="659" t="s">
        <v>62</v>
      </c>
      <c r="AC38" s="400"/>
    </row>
    <row r="39" spans="2:29" x14ac:dyDescent="0.25">
      <c r="C39" s="659" t="s">
        <v>62</v>
      </c>
      <c r="AC39" s="400"/>
    </row>
    <row r="40" spans="2:29" x14ac:dyDescent="0.25">
      <c r="C40" s="659" t="s">
        <v>62</v>
      </c>
      <c r="AC40" s="400"/>
    </row>
    <row r="41" spans="2:29" x14ac:dyDescent="0.25">
      <c r="C41" s="659" t="s">
        <v>62</v>
      </c>
      <c r="AC41" s="400"/>
    </row>
    <row r="42" spans="2:29" x14ac:dyDescent="0.25">
      <c r="C42" s="659" t="s">
        <v>62</v>
      </c>
      <c r="AC42" s="400"/>
    </row>
    <row r="43" spans="2:29" x14ac:dyDescent="0.25">
      <c r="C43" s="659" t="s">
        <v>62</v>
      </c>
      <c r="AC43" s="400"/>
    </row>
    <row r="44" spans="2:29" x14ac:dyDescent="0.25">
      <c r="C44" s="659" t="s">
        <v>62</v>
      </c>
      <c r="AC44" s="400"/>
    </row>
    <row r="45" spans="2:29" x14ac:dyDescent="0.25">
      <c r="C45" s="659" t="s">
        <v>62</v>
      </c>
      <c r="AC45" s="400"/>
    </row>
    <row r="46" spans="2:29" x14ac:dyDescent="0.25">
      <c r="C46" s="659" t="s">
        <v>62</v>
      </c>
      <c r="AC46" s="400"/>
    </row>
    <row r="47" spans="2:29" x14ac:dyDescent="0.25">
      <c r="C47" s="659" t="s">
        <v>62</v>
      </c>
      <c r="AC47" s="400"/>
    </row>
    <row r="48" spans="2:29" x14ac:dyDescent="0.25">
      <c r="C48" s="659" t="s">
        <v>62</v>
      </c>
      <c r="AC48" s="400"/>
    </row>
    <row r="49" spans="3:32" x14ac:dyDescent="0.25">
      <c r="C49" s="659" t="s">
        <v>62</v>
      </c>
      <c r="AC49" s="400"/>
    </row>
    <row r="50" spans="3:32" x14ac:dyDescent="0.25">
      <c r="C50" s="659" t="s">
        <v>62</v>
      </c>
      <c r="AC50" s="400"/>
    </row>
    <row r="51" spans="3:32" x14ac:dyDescent="0.25">
      <c r="C51" s="659" t="s">
        <v>62</v>
      </c>
      <c r="AC51" s="400"/>
    </row>
    <row r="52" spans="3:32" s="227" customFormat="1" ht="27" customHeight="1" x14ac:dyDescent="0.25">
      <c r="D52" s="620" t="s">
        <v>35</v>
      </c>
      <c r="AC52" s="398"/>
      <c r="AF52" s="620" t="s">
        <v>249</v>
      </c>
    </row>
    <row r="53" spans="3:32" x14ac:dyDescent="0.25">
      <c r="C53" s="659" t="s">
        <v>62</v>
      </c>
      <c r="AC53" s="400"/>
    </row>
    <row r="54" spans="3:32" ht="20.25" x14ac:dyDescent="0.25">
      <c r="C54" s="659" t="s">
        <v>62</v>
      </c>
      <c r="D54" s="359"/>
      <c r="AC54" s="400"/>
      <c r="AF54" s="607"/>
    </row>
    <row r="55" spans="3:32" x14ac:dyDescent="0.25">
      <c r="C55" s="659" t="s">
        <v>62</v>
      </c>
      <c r="AC55" s="400"/>
    </row>
    <row r="56" spans="3:32" x14ac:dyDescent="0.25">
      <c r="C56" s="659" t="s">
        <v>62</v>
      </c>
      <c r="AC56" s="400"/>
    </row>
    <row r="57" spans="3:32" x14ac:dyDescent="0.25">
      <c r="C57" s="659" t="s">
        <v>62</v>
      </c>
      <c r="AC57" s="400"/>
    </row>
    <row r="58" spans="3:32" x14ac:dyDescent="0.25">
      <c r="C58" s="659" t="s">
        <v>62</v>
      </c>
      <c r="AC58" s="400"/>
    </row>
    <row r="59" spans="3:32" x14ac:dyDescent="0.25">
      <c r="C59" s="659" t="s">
        <v>62</v>
      </c>
      <c r="AC59" s="400"/>
    </row>
    <row r="60" spans="3:32" ht="15" customHeight="1" x14ac:dyDescent="0.25">
      <c r="C60" s="659" t="s">
        <v>62</v>
      </c>
      <c r="AC60" s="400"/>
    </row>
    <row r="61" spans="3:32" ht="15" customHeight="1" x14ac:dyDescent="0.25">
      <c r="C61" s="659" t="s">
        <v>62</v>
      </c>
      <c r="AC61" s="400"/>
    </row>
    <row r="62" spans="3:32" ht="15" customHeight="1" x14ac:dyDescent="0.25">
      <c r="C62" s="659" t="s">
        <v>62</v>
      </c>
      <c r="AC62" s="400"/>
    </row>
    <row r="63" spans="3:32" x14ac:dyDescent="0.25">
      <c r="C63" s="659" t="s">
        <v>62</v>
      </c>
      <c r="AC63" s="400"/>
    </row>
    <row r="64" spans="3:32" x14ac:dyDescent="0.25">
      <c r="C64" s="659" t="s">
        <v>62</v>
      </c>
      <c r="AC64" s="400"/>
    </row>
    <row r="65" spans="3:32" x14ac:dyDescent="0.25">
      <c r="C65" s="659" t="s">
        <v>62</v>
      </c>
      <c r="AC65" s="400"/>
    </row>
    <row r="66" spans="3:32" x14ac:dyDescent="0.25">
      <c r="C66" s="659" t="s">
        <v>62</v>
      </c>
      <c r="AC66" s="400"/>
    </row>
    <row r="67" spans="3:32" x14ac:dyDescent="0.25">
      <c r="C67" s="659" t="s">
        <v>62</v>
      </c>
      <c r="AC67" s="400"/>
    </row>
    <row r="68" spans="3:32" x14ac:dyDescent="0.25">
      <c r="C68" s="659" t="s">
        <v>62</v>
      </c>
      <c r="AC68" s="400"/>
    </row>
    <row r="69" spans="3:32" x14ac:dyDescent="0.25">
      <c r="C69" s="659" t="s">
        <v>62</v>
      </c>
      <c r="AC69" s="400"/>
    </row>
    <row r="70" spans="3:32" x14ac:dyDescent="0.25">
      <c r="C70" s="659" t="s">
        <v>62</v>
      </c>
      <c r="AC70" s="400"/>
    </row>
    <row r="71" spans="3:32" x14ac:dyDescent="0.25">
      <c r="C71" s="659" t="s">
        <v>62</v>
      </c>
      <c r="AC71" s="400"/>
    </row>
    <row r="72" spans="3:32" x14ac:dyDescent="0.25">
      <c r="C72" s="659" t="s">
        <v>62</v>
      </c>
      <c r="AC72" s="400"/>
    </row>
    <row r="73" spans="3:32" x14ac:dyDescent="0.25">
      <c r="C73" s="659" t="s">
        <v>62</v>
      </c>
      <c r="AC73" s="400"/>
    </row>
    <row r="74" spans="3:32" x14ac:dyDescent="0.25">
      <c r="C74" s="659" t="s">
        <v>62</v>
      </c>
      <c r="AC74" s="400"/>
    </row>
    <row r="75" spans="3:32" x14ac:dyDescent="0.25">
      <c r="C75" s="659" t="s">
        <v>62</v>
      </c>
      <c r="AC75" s="400"/>
    </row>
    <row r="76" spans="3:32" x14ac:dyDescent="0.25">
      <c r="C76" s="659" t="s">
        <v>62</v>
      </c>
      <c r="AC76" s="400"/>
    </row>
    <row r="77" spans="3:32" x14ac:dyDescent="0.25">
      <c r="C77" s="659" t="s">
        <v>62</v>
      </c>
      <c r="AC77" s="400"/>
    </row>
    <row r="78" spans="3:32" x14ac:dyDescent="0.25">
      <c r="C78" s="659" t="s">
        <v>62</v>
      </c>
      <c r="AC78" s="400"/>
    </row>
    <row r="79" spans="3:32" x14ac:dyDescent="0.25">
      <c r="C79" s="659" t="s">
        <v>62</v>
      </c>
      <c r="AC79" s="400"/>
    </row>
    <row r="80" spans="3:32" ht="20.25" x14ac:dyDescent="0.25">
      <c r="C80" s="659" t="s">
        <v>62</v>
      </c>
      <c r="D80" s="359"/>
      <c r="AC80" s="400"/>
      <c r="AF80" s="359"/>
    </row>
    <row r="81" spans="2:29" x14ac:dyDescent="0.25">
      <c r="C81" s="659" t="s">
        <v>62</v>
      </c>
      <c r="AC81" s="400"/>
    </row>
    <row r="82" spans="2:29" x14ac:dyDescent="0.25">
      <c r="B82" s="627"/>
      <c r="C82" s="659" t="s">
        <v>62</v>
      </c>
      <c r="AC82" s="400"/>
    </row>
    <row r="83" spans="2:29" ht="15" customHeight="1" x14ac:dyDescent="0.25">
      <c r="B83" s="617"/>
      <c r="C83" s="659" t="s">
        <v>62</v>
      </c>
      <c r="AC83" s="400"/>
    </row>
    <row r="84" spans="2:29" ht="15" customHeight="1" x14ac:dyDescent="0.25">
      <c r="B84" s="617"/>
      <c r="C84" s="659" t="s">
        <v>62</v>
      </c>
      <c r="AC84" s="400"/>
    </row>
    <row r="85" spans="2:29" ht="15" customHeight="1" x14ac:dyDescent="0.25">
      <c r="B85" s="617"/>
      <c r="C85" s="659" t="s">
        <v>62</v>
      </c>
      <c r="AC85" s="400"/>
    </row>
    <row r="86" spans="2:29" x14ac:dyDescent="0.25">
      <c r="C86" s="659" t="s">
        <v>62</v>
      </c>
      <c r="AC86" s="400"/>
    </row>
    <row r="87" spans="2:29" x14ac:dyDescent="0.25">
      <c r="C87" s="659" t="s">
        <v>62</v>
      </c>
      <c r="AC87" s="400"/>
    </row>
    <row r="88" spans="2:29" x14ac:dyDescent="0.25">
      <c r="C88" s="659" t="s">
        <v>62</v>
      </c>
      <c r="AC88" s="400"/>
    </row>
    <row r="89" spans="2:29" x14ac:dyDescent="0.25">
      <c r="C89" s="659" t="s">
        <v>62</v>
      </c>
      <c r="AC89" s="400"/>
    </row>
    <row r="90" spans="2:29" x14ac:dyDescent="0.25">
      <c r="C90" s="659" t="s">
        <v>62</v>
      </c>
      <c r="AC90" s="400"/>
    </row>
    <row r="91" spans="2:29" x14ac:dyDescent="0.25">
      <c r="C91" s="659" t="s">
        <v>62</v>
      </c>
      <c r="AC91" s="400"/>
    </row>
    <row r="92" spans="2:29" x14ac:dyDescent="0.25">
      <c r="C92" s="659" t="s">
        <v>62</v>
      </c>
      <c r="AC92" s="400"/>
    </row>
    <row r="93" spans="2:29" x14ac:dyDescent="0.25">
      <c r="C93" s="659" t="s">
        <v>62</v>
      </c>
      <c r="AC93" s="400"/>
    </row>
    <row r="94" spans="2:29" x14ac:dyDescent="0.25">
      <c r="C94" s="659" t="s">
        <v>62</v>
      </c>
      <c r="AC94" s="400"/>
    </row>
    <row r="95" spans="2:29" x14ac:dyDescent="0.25">
      <c r="C95" s="659" t="s">
        <v>62</v>
      </c>
      <c r="AC95" s="400"/>
    </row>
    <row r="96" spans="2:29" x14ac:dyDescent="0.25">
      <c r="C96" s="659" t="s">
        <v>62</v>
      </c>
      <c r="AC96" s="400"/>
    </row>
    <row r="97" spans="1:47" x14ac:dyDescent="0.25">
      <c r="C97" s="659" t="s">
        <v>62</v>
      </c>
      <c r="AC97" s="400"/>
    </row>
    <row r="98" spans="1:47" x14ac:dyDescent="0.25">
      <c r="C98" s="659" t="s">
        <v>62</v>
      </c>
      <c r="AC98" s="400"/>
    </row>
    <row r="99" spans="1:47" x14ac:dyDescent="0.25">
      <c r="C99" s="659" t="s">
        <v>62</v>
      </c>
      <c r="AC99" s="400"/>
    </row>
    <row r="100" spans="1:47" x14ac:dyDescent="0.25">
      <c r="C100" s="659" t="s">
        <v>62</v>
      </c>
      <c r="AC100" s="400"/>
    </row>
    <row r="101" spans="1:47" x14ac:dyDescent="0.25">
      <c r="C101" s="659" t="s">
        <v>62</v>
      </c>
      <c r="AC101" s="400"/>
    </row>
    <row r="102" spans="1:47" x14ac:dyDescent="0.25">
      <c r="C102" s="659" t="s">
        <v>62</v>
      </c>
      <c r="AC102" s="400"/>
    </row>
    <row r="103" spans="1:47" x14ac:dyDescent="0.25">
      <c r="C103" s="659" t="s">
        <v>62</v>
      </c>
      <c r="AC103" s="400"/>
    </row>
    <row r="104" spans="1:47" x14ac:dyDescent="0.25">
      <c r="A104" s="1"/>
      <c r="B104" s="1"/>
      <c r="C104" s="659" t="s">
        <v>62</v>
      </c>
      <c r="AC104" s="400"/>
    </row>
    <row r="105" spans="1:47" s="371" customFormat="1" ht="45.75" customHeight="1" x14ac:dyDescent="0.45">
      <c r="A105" s="390"/>
      <c r="B105" s="390"/>
      <c r="C105" s="390"/>
      <c r="D105" s="371" t="s">
        <v>149</v>
      </c>
      <c r="E105" s="390"/>
      <c r="F105" s="390"/>
      <c r="G105" s="390"/>
      <c r="H105" s="390"/>
      <c r="I105" s="390"/>
      <c r="J105" s="390"/>
      <c r="K105" s="390"/>
      <c r="L105" s="390"/>
      <c r="M105" s="390"/>
      <c r="N105" s="390"/>
      <c r="O105" s="390"/>
      <c r="P105" s="390"/>
      <c r="Q105" s="390"/>
      <c r="R105" s="390"/>
      <c r="S105" s="390"/>
      <c r="T105" s="390"/>
      <c r="U105" s="390"/>
      <c r="V105" s="390"/>
      <c r="W105" s="390"/>
      <c r="X105" s="390"/>
      <c r="Y105" s="390"/>
      <c r="Z105" s="390"/>
      <c r="AA105" s="390"/>
      <c r="AB105" s="390"/>
      <c r="AC105" s="445"/>
      <c r="AD105" s="390"/>
      <c r="AE105" s="390"/>
      <c r="AF105" s="371" t="s">
        <v>264</v>
      </c>
      <c r="AG105" s="390"/>
      <c r="AH105" s="390"/>
      <c r="AI105" s="390"/>
      <c r="AJ105" s="390"/>
      <c r="AK105" s="390"/>
      <c r="AL105" s="390"/>
      <c r="AM105" s="390"/>
      <c r="AN105" s="390"/>
      <c r="AO105" s="390"/>
      <c r="AP105" s="390"/>
      <c r="AR105" s="372"/>
      <c r="AS105" s="372"/>
      <c r="AT105" s="372"/>
      <c r="AU105" s="372"/>
    </row>
    <row r="106" spans="1:47" s="373" customFormat="1" ht="37.5" customHeight="1" x14ac:dyDescent="0.25">
      <c r="A106" s="392"/>
      <c r="B106" s="392"/>
      <c r="C106" s="392"/>
      <c r="D106" s="391" t="s">
        <v>146</v>
      </c>
      <c r="E106" s="392"/>
      <c r="F106" s="392"/>
      <c r="G106" s="392"/>
      <c r="H106" s="392"/>
      <c r="I106" s="392"/>
      <c r="J106" s="392"/>
      <c r="K106" s="392"/>
      <c r="L106" s="392"/>
      <c r="M106" s="392"/>
      <c r="N106" s="392"/>
      <c r="O106" s="392"/>
      <c r="P106" s="392"/>
      <c r="Q106" s="392"/>
      <c r="R106" s="392"/>
      <c r="S106" s="392"/>
      <c r="T106" s="392"/>
      <c r="U106" s="392"/>
      <c r="V106" s="392"/>
      <c r="W106" s="392"/>
      <c r="X106" s="392"/>
      <c r="Y106" s="392"/>
      <c r="Z106" s="392"/>
      <c r="AA106" s="392"/>
      <c r="AB106" s="392"/>
      <c r="AC106" s="446"/>
      <c r="AD106" s="392"/>
      <c r="AE106" s="392"/>
      <c r="AF106" s="465" t="s">
        <v>267</v>
      </c>
      <c r="AG106" s="392"/>
      <c r="AH106" s="392"/>
      <c r="AI106" s="392"/>
      <c r="AJ106" s="392"/>
      <c r="AK106" s="392"/>
      <c r="AL106" s="392"/>
      <c r="AM106" s="392"/>
      <c r="AN106" s="392"/>
      <c r="AO106" s="392"/>
      <c r="AP106" s="392"/>
      <c r="AR106" s="374"/>
      <c r="AS106" s="374"/>
      <c r="AT106" s="374"/>
      <c r="AU106" s="374"/>
    </row>
    <row r="107" spans="1:47" s="1" customFormat="1" ht="13.5" customHeight="1" x14ac:dyDescent="0.25">
      <c r="C107" s="659" t="s">
        <v>62</v>
      </c>
      <c r="D107" s="11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3"/>
      <c r="AA107" s="14"/>
      <c r="AB107" s="14"/>
      <c r="AC107" s="397"/>
      <c r="AD107" s="14"/>
      <c r="AE107" s="14"/>
      <c r="AF107" s="14"/>
      <c r="AG107" s="14"/>
      <c r="AH107" s="14"/>
      <c r="AI107" s="14"/>
      <c r="AJ107" s="15"/>
    </row>
    <row r="108" spans="1:47" s="1" customFormat="1" ht="13.5" customHeight="1" x14ac:dyDescent="0.25">
      <c r="C108" s="659" t="s">
        <v>62</v>
      </c>
      <c r="D108" s="11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3"/>
      <c r="AA108" s="14"/>
      <c r="AB108" s="14"/>
      <c r="AC108" s="397"/>
      <c r="AD108" s="14"/>
      <c r="AE108" s="14"/>
      <c r="AF108" s="14"/>
      <c r="AG108" s="14"/>
      <c r="AH108" s="14"/>
      <c r="AI108" s="14"/>
      <c r="AJ108" s="15"/>
    </row>
    <row r="109" spans="1:47" s="1" customFormat="1" ht="13.5" customHeight="1" x14ac:dyDescent="0.25">
      <c r="A109" s="263"/>
      <c r="B109" s="5"/>
      <c r="C109" s="659" t="s">
        <v>62</v>
      </c>
      <c r="D109" s="11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3"/>
      <c r="AA109" s="14"/>
      <c r="AB109" s="14"/>
      <c r="AC109" s="397"/>
      <c r="AD109" s="14"/>
      <c r="AE109" s="14"/>
      <c r="AF109" s="14"/>
      <c r="AG109" s="14"/>
      <c r="AH109" s="14"/>
      <c r="AI109" s="14"/>
      <c r="AJ109" s="15"/>
    </row>
    <row r="110" spans="1:47" s="1" customFormat="1" ht="13.5" customHeight="1" x14ac:dyDescent="0.25">
      <c r="A110" s="263"/>
      <c r="B110" s="5"/>
      <c r="C110" s="659" t="s">
        <v>62</v>
      </c>
      <c r="D110" s="11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3"/>
      <c r="AA110" s="14"/>
      <c r="AB110" s="14"/>
      <c r="AC110" s="397"/>
      <c r="AD110" s="14"/>
      <c r="AE110" s="14"/>
      <c r="AF110" s="14"/>
      <c r="AG110" s="14"/>
      <c r="AH110" s="14"/>
      <c r="AI110" s="14"/>
      <c r="AJ110" s="15"/>
    </row>
    <row r="111" spans="1:47" s="1" customFormat="1" ht="13.5" customHeight="1" x14ac:dyDescent="0.25">
      <c r="A111" s="263"/>
      <c r="B111" s="5"/>
      <c r="C111" s="659" t="s">
        <v>62</v>
      </c>
      <c r="D111" s="11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3"/>
      <c r="AA111" s="14"/>
      <c r="AB111" s="14"/>
      <c r="AC111" s="397"/>
      <c r="AD111" s="14"/>
      <c r="AE111" s="14"/>
      <c r="AF111" s="14"/>
      <c r="AG111" s="14"/>
      <c r="AH111" s="14"/>
      <c r="AI111" s="14"/>
      <c r="AJ111" s="15"/>
    </row>
    <row r="112" spans="1:47" s="1" customFormat="1" ht="13.5" customHeight="1" x14ac:dyDescent="0.25">
      <c r="A112" s="263"/>
      <c r="B112" s="5"/>
      <c r="C112" s="659" t="s">
        <v>62</v>
      </c>
      <c r="D112" s="11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3"/>
      <c r="AA112" s="14"/>
      <c r="AB112" s="14"/>
      <c r="AC112" s="397"/>
      <c r="AD112" s="14"/>
      <c r="AE112" s="14"/>
      <c r="AF112" s="14"/>
      <c r="AG112" s="14"/>
      <c r="AH112" s="14"/>
      <c r="AI112" s="14"/>
      <c r="AJ112" s="15"/>
    </row>
    <row r="113" spans="1:36" s="1" customFormat="1" ht="13.5" customHeight="1" x14ac:dyDescent="0.25">
      <c r="A113" s="263"/>
      <c r="B113" s="5"/>
      <c r="C113" s="659" t="s">
        <v>62</v>
      </c>
      <c r="D113" s="11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3"/>
      <c r="AA113" s="14"/>
      <c r="AB113" s="14"/>
      <c r="AC113" s="397"/>
      <c r="AD113" s="14"/>
      <c r="AE113" s="14"/>
      <c r="AF113" s="14"/>
      <c r="AG113" s="14"/>
      <c r="AH113" s="14"/>
      <c r="AI113" s="14"/>
      <c r="AJ113" s="15"/>
    </row>
    <row r="114" spans="1:36" s="1" customFormat="1" ht="13.5" customHeight="1" x14ac:dyDescent="0.25">
      <c r="A114" s="263"/>
      <c r="B114" s="5"/>
      <c r="C114" s="659" t="s">
        <v>62</v>
      </c>
      <c r="D114" s="11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3"/>
      <c r="AA114" s="14"/>
      <c r="AB114" s="14"/>
      <c r="AC114" s="397"/>
      <c r="AD114" s="14"/>
      <c r="AE114" s="14"/>
      <c r="AF114" s="14"/>
      <c r="AG114" s="14"/>
      <c r="AH114" s="14"/>
      <c r="AI114" s="14"/>
      <c r="AJ114" s="15"/>
    </row>
    <row r="115" spans="1:36" s="1" customFormat="1" ht="13.5" customHeight="1" x14ac:dyDescent="0.25">
      <c r="A115" s="263"/>
      <c r="B115" s="5"/>
      <c r="C115" s="659" t="s">
        <v>62</v>
      </c>
      <c r="D115" s="11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3"/>
      <c r="AA115" s="14"/>
      <c r="AB115" s="14"/>
      <c r="AC115" s="397"/>
      <c r="AD115" s="14"/>
      <c r="AE115" s="14"/>
      <c r="AF115" s="14"/>
      <c r="AG115" s="14"/>
      <c r="AH115" s="14"/>
      <c r="AI115" s="14"/>
      <c r="AJ115" s="15"/>
    </row>
    <row r="116" spans="1:36" s="1" customFormat="1" ht="13.5" customHeight="1" x14ac:dyDescent="0.25">
      <c r="A116" s="263"/>
      <c r="B116" s="5"/>
      <c r="C116" s="659" t="s">
        <v>62</v>
      </c>
      <c r="D116" s="11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3"/>
      <c r="AA116" s="14"/>
      <c r="AB116" s="14"/>
      <c r="AC116" s="397"/>
      <c r="AD116" s="14"/>
      <c r="AE116" s="14"/>
      <c r="AF116" s="14"/>
      <c r="AG116" s="14"/>
      <c r="AH116" s="14"/>
      <c r="AI116" s="14"/>
      <c r="AJ116" s="15"/>
    </row>
    <row r="117" spans="1:36" s="1" customFormat="1" ht="13.5" customHeight="1" x14ac:dyDescent="0.25">
      <c r="A117" s="263"/>
      <c r="C117" s="659" t="s">
        <v>62</v>
      </c>
      <c r="D117" s="11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3"/>
      <c r="AA117" s="14"/>
      <c r="AB117" s="14"/>
      <c r="AC117" s="397"/>
      <c r="AD117" s="14"/>
      <c r="AE117" s="14"/>
      <c r="AF117" s="14"/>
      <c r="AG117" s="14"/>
      <c r="AH117" s="14"/>
      <c r="AI117" s="14"/>
      <c r="AJ117" s="15"/>
    </row>
    <row r="118" spans="1:36" s="1" customFormat="1" ht="13.5" customHeight="1" x14ac:dyDescent="0.25">
      <c r="A118" s="263"/>
      <c r="C118" s="659" t="s">
        <v>62</v>
      </c>
      <c r="D118" s="11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3"/>
      <c r="AA118" s="14"/>
      <c r="AB118" s="14"/>
      <c r="AC118" s="397"/>
      <c r="AD118" s="14"/>
      <c r="AE118" s="14"/>
      <c r="AF118" s="14"/>
      <c r="AG118" s="14"/>
      <c r="AH118" s="14"/>
      <c r="AI118" s="14"/>
      <c r="AJ118" s="15"/>
    </row>
    <row r="119" spans="1:36" s="1" customFormat="1" ht="13.5" customHeight="1" x14ac:dyDescent="0.25">
      <c r="A119" s="263"/>
      <c r="C119" s="659" t="s">
        <v>62</v>
      </c>
      <c r="D119" s="11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3"/>
      <c r="AA119" s="14"/>
      <c r="AB119" s="14"/>
      <c r="AC119" s="397"/>
      <c r="AD119" s="14"/>
      <c r="AE119" s="14"/>
      <c r="AF119" s="14"/>
      <c r="AG119" s="14"/>
      <c r="AH119" s="14"/>
      <c r="AI119" s="14"/>
      <c r="AJ119" s="15"/>
    </row>
    <row r="120" spans="1:36" s="1" customFormat="1" ht="13.5" customHeight="1" x14ac:dyDescent="0.25">
      <c r="A120" s="263"/>
      <c r="C120" s="659" t="s">
        <v>62</v>
      </c>
      <c r="D120" s="11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3"/>
      <c r="AA120" s="14"/>
      <c r="AB120" s="14"/>
      <c r="AC120" s="397"/>
      <c r="AD120" s="14"/>
      <c r="AE120" s="14"/>
      <c r="AF120" s="14"/>
      <c r="AG120" s="14"/>
      <c r="AH120" s="14"/>
      <c r="AI120" s="14"/>
      <c r="AJ120" s="15"/>
    </row>
    <row r="121" spans="1:36" s="1" customFormat="1" ht="13.5" customHeight="1" x14ac:dyDescent="0.25">
      <c r="A121" s="263"/>
      <c r="C121" s="659" t="s">
        <v>62</v>
      </c>
      <c r="D121" s="11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3"/>
      <c r="AA121" s="14"/>
      <c r="AB121" s="14"/>
      <c r="AC121" s="397"/>
      <c r="AD121" s="14"/>
      <c r="AE121" s="14"/>
      <c r="AF121" s="14"/>
      <c r="AG121" s="14"/>
      <c r="AH121" s="14"/>
      <c r="AI121" s="14"/>
      <c r="AJ121" s="15"/>
    </row>
    <row r="122" spans="1:36" s="1" customFormat="1" ht="13.5" customHeight="1" x14ac:dyDescent="0.25">
      <c r="A122" s="263"/>
      <c r="B122" s="5"/>
      <c r="C122" s="659" t="s">
        <v>62</v>
      </c>
      <c r="D122" s="11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3"/>
      <c r="AA122" s="14"/>
      <c r="AB122" s="14"/>
      <c r="AC122" s="397"/>
      <c r="AD122" s="14"/>
      <c r="AE122" s="14"/>
      <c r="AF122" s="14"/>
      <c r="AG122" s="14"/>
      <c r="AH122" s="14"/>
      <c r="AI122" s="14"/>
      <c r="AJ122" s="15"/>
    </row>
    <row r="123" spans="1:36" s="1" customFormat="1" ht="13.5" customHeight="1" x14ac:dyDescent="0.25">
      <c r="A123" s="263"/>
      <c r="B123" s="5"/>
      <c r="C123" s="659" t="s">
        <v>62</v>
      </c>
      <c r="D123" s="11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3"/>
      <c r="AA123" s="14"/>
      <c r="AB123" s="14"/>
      <c r="AC123" s="397"/>
      <c r="AD123" s="14"/>
      <c r="AE123" s="14"/>
      <c r="AF123" s="14"/>
      <c r="AG123" s="14"/>
      <c r="AH123" s="14"/>
      <c r="AI123" s="14"/>
      <c r="AJ123" s="15"/>
    </row>
    <row r="124" spans="1:36" s="1" customFormat="1" ht="13.5" customHeight="1" x14ac:dyDescent="0.25">
      <c r="A124" s="263"/>
      <c r="B124" s="5"/>
      <c r="C124" s="659" t="s">
        <v>62</v>
      </c>
      <c r="D124" s="11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3"/>
      <c r="AA124" s="14"/>
      <c r="AB124" s="14"/>
      <c r="AC124" s="397"/>
      <c r="AD124" s="14"/>
      <c r="AE124" s="14"/>
      <c r="AF124" s="14"/>
      <c r="AG124" s="14"/>
      <c r="AH124" s="14"/>
      <c r="AI124" s="14"/>
      <c r="AJ124" s="15"/>
    </row>
    <row r="125" spans="1:36" s="1" customFormat="1" ht="13.5" customHeight="1" x14ac:dyDescent="0.25">
      <c r="A125" s="263"/>
      <c r="B125" s="5"/>
      <c r="C125" s="659" t="s">
        <v>62</v>
      </c>
      <c r="D125" s="11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3"/>
      <c r="AA125" s="14"/>
      <c r="AB125" s="14"/>
      <c r="AC125" s="397"/>
      <c r="AD125" s="14"/>
      <c r="AE125" s="14"/>
      <c r="AF125" s="14"/>
      <c r="AG125" s="14"/>
      <c r="AH125" s="14"/>
      <c r="AI125" s="14"/>
      <c r="AJ125" s="15"/>
    </row>
    <row r="126" spans="1:36" s="1" customFormat="1" ht="13.5" customHeight="1" x14ac:dyDescent="0.25">
      <c r="A126" s="263"/>
      <c r="B126" s="5"/>
      <c r="C126" s="659" t="s">
        <v>62</v>
      </c>
      <c r="D126" s="11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3"/>
      <c r="AA126" s="14"/>
      <c r="AB126" s="14"/>
      <c r="AC126" s="397"/>
      <c r="AD126" s="14"/>
      <c r="AE126" s="14"/>
      <c r="AF126" s="14"/>
      <c r="AG126" s="14"/>
      <c r="AH126" s="14"/>
      <c r="AI126" s="14"/>
      <c r="AJ126" s="15"/>
    </row>
    <row r="127" spans="1:36" s="1" customFormat="1" ht="13.5" customHeight="1" x14ac:dyDescent="0.25">
      <c r="A127" s="263"/>
      <c r="B127" s="5"/>
      <c r="C127" s="659" t="s">
        <v>62</v>
      </c>
      <c r="D127" s="11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3"/>
      <c r="AA127" s="14"/>
      <c r="AB127" s="14"/>
      <c r="AC127" s="397"/>
      <c r="AD127" s="14"/>
      <c r="AE127" s="14"/>
      <c r="AF127" s="14"/>
      <c r="AG127" s="14"/>
      <c r="AH127" s="14"/>
      <c r="AI127" s="14"/>
      <c r="AJ127" s="15"/>
    </row>
    <row r="128" spans="1:36" s="1" customFormat="1" ht="13.5" customHeight="1" x14ac:dyDescent="0.25">
      <c r="A128" s="263"/>
      <c r="B128" s="5"/>
      <c r="C128" s="659" t="s">
        <v>62</v>
      </c>
      <c r="D128" s="11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3"/>
      <c r="AA128" s="14"/>
      <c r="AB128" s="14"/>
      <c r="AC128" s="397"/>
      <c r="AD128" s="14"/>
      <c r="AE128" s="14"/>
      <c r="AF128" s="14"/>
      <c r="AG128" s="14"/>
      <c r="AH128" s="14"/>
      <c r="AI128" s="14"/>
      <c r="AJ128" s="15"/>
    </row>
    <row r="129" spans="1:44" s="1" customFormat="1" ht="13.5" customHeight="1" x14ac:dyDescent="0.25">
      <c r="A129" s="263"/>
      <c r="B129" s="5"/>
      <c r="C129" s="659" t="s">
        <v>62</v>
      </c>
      <c r="D129" s="11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3"/>
      <c r="AA129" s="14"/>
      <c r="AB129" s="14"/>
      <c r="AC129" s="397"/>
      <c r="AD129" s="14"/>
      <c r="AE129" s="14"/>
      <c r="AF129" s="14"/>
      <c r="AG129" s="14"/>
      <c r="AH129" s="14"/>
      <c r="AI129" s="14"/>
      <c r="AJ129" s="15"/>
    </row>
    <row r="130" spans="1:44" s="1" customFormat="1" ht="13.5" customHeight="1" x14ac:dyDescent="0.25">
      <c r="A130" s="263"/>
      <c r="B130" s="5"/>
      <c r="C130" s="659" t="s">
        <v>62</v>
      </c>
      <c r="D130" s="11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3"/>
      <c r="AA130" s="14"/>
      <c r="AB130" s="14"/>
      <c r="AC130" s="397"/>
      <c r="AD130" s="14"/>
      <c r="AE130" s="14"/>
      <c r="AF130" s="14"/>
      <c r="AG130" s="14"/>
      <c r="AH130" s="14"/>
      <c r="AI130" s="14"/>
      <c r="AJ130" s="15"/>
    </row>
    <row r="131" spans="1:44" s="1" customFormat="1" ht="13.5" customHeight="1" x14ac:dyDescent="0.25">
      <c r="A131" s="263"/>
      <c r="B131" s="5"/>
      <c r="C131" s="659" t="s">
        <v>62</v>
      </c>
      <c r="D131" s="11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3"/>
      <c r="AA131" s="14"/>
      <c r="AB131" s="14"/>
      <c r="AC131" s="397"/>
      <c r="AD131" s="14"/>
      <c r="AE131" s="14"/>
      <c r="AF131" s="14"/>
      <c r="AG131" s="14"/>
      <c r="AH131" s="14"/>
      <c r="AI131" s="14"/>
      <c r="AJ131" s="15"/>
    </row>
    <row r="132" spans="1:44" s="1" customFormat="1" ht="13.5" customHeight="1" x14ac:dyDescent="0.25">
      <c r="A132" s="263"/>
      <c r="B132" s="5"/>
      <c r="C132" s="659" t="s">
        <v>62</v>
      </c>
      <c r="D132" s="11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3"/>
      <c r="AA132" s="14"/>
      <c r="AB132" s="14"/>
      <c r="AC132" s="397"/>
      <c r="AD132" s="14"/>
      <c r="AE132" s="14"/>
      <c r="AF132" s="14"/>
      <c r="AG132" s="14"/>
      <c r="AH132" s="14"/>
      <c r="AI132" s="14"/>
      <c r="AJ132" s="15"/>
    </row>
    <row r="133" spans="1:44" s="1" customFormat="1" ht="13.5" customHeight="1" x14ac:dyDescent="0.25">
      <c r="A133" s="263"/>
      <c r="B133" s="5"/>
      <c r="C133" s="659" t="s">
        <v>62</v>
      </c>
      <c r="D133" s="11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3"/>
      <c r="AA133" s="14"/>
      <c r="AB133" s="14"/>
      <c r="AC133" s="397"/>
      <c r="AD133" s="14"/>
      <c r="AE133" s="14"/>
      <c r="AF133" s="14"/>
      <c r="AG133" s="14"/>
      <c r="AH133" s="14"/>
      <c r="AI133" s="14"/>
      <c r="AJ133" s="15"/>
    </row>
    <row r="134" spans="1:44" s="1" customFormat="1" ht="13.5" customHeight="1" x14ac:dyDescent="0.25">
      <c r="A134" s="267"/>
      <c r="B134" s="5"/>
      <c r="C134" s="659" t="s">
        <v>62</v>
      </c>
      <c r="D134" s="11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3"/>
      <c r="AA134" s="14"/>
      <c r="AB134" s="14"/>
      <c r="AC134" s="397"/>
      <c r="AD134" s="14"/>
      <c r="AE134" s="14"/>
      <c r="AF134" s="14"/>
      <c r="AG134" s="14"/>
      <c r="AH134" s="14"/>
      <c r="AI134" s="14"/>
      <c r="AJ134" s="15"/>
    </row>
    <row r="135" spans="1:44" s="1" customFormat="1" ht="13.5" customHeight="1" x14ac:dyDescent="0.25">
      <c r="A135" s="267"/>
      <c r="B135" s="5"/>
      <c r="C135" s="659" t="s">
        <v>62</v>
      </c>
      <c r="D135" s="11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3"/>
      <c r="AA135" s="14"/>
      <c r="AB135" s="14"/>
      <c r="AC135" s="397"/>
      <c r="AD135" s="14"/>
      <c r="AE135" s="14"/>
      <c r="AF135" s="14"/>
      <c r="AG135" s="14"/>
      <c r="AH135" s="14"/>
      <c r="AI135" s="14"/>
      <c r="AJ135" s="15"/>
    </row>
    <row r="136" spans="1:44" s="1" customFormat="1" ht="33" customHeight="1" x14ac:dyDescent="0.25">
      <c r="A136" s="267"/>
      <c r="B136" s="5"/>
      <c r="C136" s="659" t="s">
        <v>62</v>
      </c>
      <c r="D136" s="820" t="str">
        <f>"Losun árið "&amp;$B$2&amp;", án losunar frá landnotkun (LULUCF), í samanburði við losun fyrri ára"</f>
        <v>Losun árið 2023, án losunar frá landnotkun (LULUCF), í samanburði við losun fyrri ára</v>
      </c>
      <c r="E136" s="820"/>
      <c r="F136" s="820"/>
      <c r="G136" s="820"/>
      <c r="H136" s="820"/>
      <c r="I136" s="820"/>
      <c r="J136" s="820"/>
      <c r="K136" s="820"/>
      <c r="L136" s="820"/>
      <c r="M136" s="820"/>
      <c r="N136" s="820"/>
      <c r="O136" s="820"/>
      <c r="P136" s="820"/>
      <c r="Q136" s="13"/>
      <c r="R136" s="13"/>
      <c r="S136" s="13"/>
      <c r="T136" s="14"/>
      <c r="U136" s="14"/>
      <c r="V136" s="14"/>
      <c r="W136" s="14"/>
      <c r="X136" s="14"/>
      <c r="Y136" s="14"/>
      <c r="Z136" s="14"/>
      <c r="AA136" s="14"/>
      <c r="AB136" s="14"/>
      <c r="AC136" s="462"/>
      <c r="AF136" s="820" t="str">
        <f>"Emissions in "&amp;$B$2&amp;" excluding emissions from LULUCF, compared to emissions in previous years"</f>
        <v>Emissions in 2023 excluding emissions from LULUCF, compared to emissions in previous years</v>
      </c>
      <c r="AG136" s="820"/>
      <c r="AH136" s="820"/>
      <c r="AI136" s="820"/>
      <c r="AJ136" s="820"/>
      <c r="AK136" s="820"/>
      <c r="AL136" s="820"/>
      <c r="AM136" s="820"/>
      <c r="AN136" s="820"/>
      <c r="AO136" s="820"/>
      <c r="AP136" s="820"/>
      <c r="AQ136" s="820"/>
      <c r="AR136" s="820"/>
    </row>
    <row r="137" spans="1:44" s="1" customFormat="1" ht="28.5" customHeight="1" x14ac:dyDescent="0.25">
      <c r="A137" s="267"/>
      <c r="B137" s="5"/>
      <c r="C137" s="659" t="s">
        <v>62</v>
      </c>
      <c r="D137" s="818"/>
      <c r="E137" s="724" t="str">
        <f>"Losun "&amp;$B$2</f>
        <v>Losun 2023</v>
      </c>
      <c r="F137" s="726"/>
      <c r="G137" s="725"/>
      <c r="H137" s="726" t="str">
        <f>"Breyting frá "&amp;$B$3</f>
        <v>Breyting frá 2022</v>
      </c>
      <c r="I137" s="726"/>
      <c r="J137" s="725"/>
      <c r="K137" s="824" t="str">
        <f>"Breyting frá "&amp;$B$4</f>
        <v>Breyting frá 2005</v>
      </c>
      <c r="L137" s="726"/>
      <c r="M137" s="725"/>
      <c r="N137" s="724" t="str">
        <f>"Breyting frá "&amp;$B$5</f>
        <v>Breyting frá 1990</v>
      </c>
      <c r="O137" s="726"/>
      <c r="P137" s="726"/>
      <c r="Q137" s="13"/>
      <c r="R137" s="13"/>
      <c r="S137" s="13"/>
      <c r="T137" s="3"/>
      <c r="U137" s="3"/>
      <c r="V137" s="722"/>
      <c r="W137" s="722"/>
      <c r="X137" s="722"/>
      <c r="Y137" s="14"/>
      <c r="Z137" s="14"/>
      <c r="AA137" s="14"/>
      <c r="AB137" s="14"/>
      <c r="AC137" s="462"/>
      <c r="AF137" s="818"/>
      <c r="AG137" s="714" t="str">
        <f>"Emissions in "&amp;$B$2</f>
        <v>Emissions in 2023</v>
      </c>
      <c r="AH137" s="716"/>
      <c r="AI137" s="715"/>
      <c r="AJ137" s="714" t="str">
        <f>"Change from "&amp;$B$3</f>
        <v>Change from 2022</v>
      </c>
      <c r="AK137" s="716"/>
      <c r="AL137" s="715"/>
      <c r="AM137" s="714" t="str">
        <f>"Change from "&amp;$B$4</f>
        <v>Change from 2005</v>
      </c>
      <c r="AN137" s="716"/>
      <c r="AO137" s="715"/>
      <c r="AP137" s="714" t="str">
        <f>"Change from "&amp;$B$5</f>
        <v>Change from 1990</v>
      </c>
      <c r="AQ137" s="716"/>
      <c r="AR137" s="716"/>
    </row>
    <row r="138" spans="1:44" s="1" customFormat="1" ht="21" customHeight="1" x14ac:dyDescent="0.25">
      <c r="A138" s="267"/>
      <c r="B138" s="5"/>
      <c r="C138" s="659" t="s">
        <v>62</v>
      </c>
      <c r="D138" s="818"/>
      <c r="E138" s="825" t="s">
        <v>5</v>
      </c>
      <c r="F138" s="826"/>
      <c r="G138" s="89" t="s">
        <v>4</v>
      </c>
      <c r="H138" s="825" t="s">
        <v>5</v>
      </c>
      <c r="I138" s="826"/>
      <c r="J138" s="89" t="s">
        <v>4</v>
      </c>
      <c r="K138" s="825" t="s">
        <v>5</v>
      </c>
      <c r="L138" s="826"/>
      <c r="M138" s="89" t="s">
        <v>4</v>
      </c>
      <c r="N138" s="825" t="s">
        <v>5</v>
      </c>
      <c r="O138" s="826"/>
      <c r="P138" s="56" t="s">
        <v>4</v>
      </c>
      <c r="S138" s="13"/>
      <c r="T138" s="64"/>
      <c r="U138" s="64"/>
      <c r="V138" s="723"/>
      <c r="W138" s="723"/>
      <c r="X138" s="64"/>
      <c r="Y138" s="14"/>
      <c r="Z138" s="14"/>
      <c r="AA138" s="14"/>
      <c r="AB138" s="14"/>
      <c r="AC138" s="462"/>
      <c r="AF138" s="818"/>
      <c r="AG138" s="819" t="s">
        <v>238</v>
      </c>
      <c r="AH138" s="819"/>
      <c r="AI138" s="640" t="s">
        <v>4</v>
      </c>
      <c r="AJ138" s="819" t="s">
        <v>238</v>
      </c>
      <c r="AK138" s="819"/>
      <c r="AL138" s="640" t="s">
        <v>4</v>
      </c>
      <c r="AM138" s="819" t="s">
        <v>238</v>
      </c>
      <c r="AN138" s="819"/>
      <c r="AO138" s="640" t="s">
        <v>4</v>
      </c>
      <c r="AP138" s="819" t="s">
        <v>238</v>
      </c>
      <c r="AQ138" s="819"/>
      <c r="AR138" s="639" t="s">
        <v>4</v>
      </c>
    </row>
    <row r="139" spans="1:44" s="1" customFormat="1" ht="21" customHeight="1" x14ac:dyDescent="0.25">
      <c r="A139" s="266" t="s">
        <v>64</v>
      </c>
      <c r="B139" s="5"/>
      <c r="C139" s="659" t="s">
        <v>62</v>
      </c>
      <c r="D139" s="82" t="str">
        <f>'Talnagögn | Numerical Data'!$D$14</f>
        <v>Fiskiskip</v>
      </c>
      <c r="E139" s="768" cm="1">
        <f t="array" ref="E139">INDEX('Talnagögn | Numerical Data'!$1:$1048576, _xlfn.XMATCH($A139,'Talnagögn | Numerical Data'!$A:$A), _xlfn.XMATCH($B$2,'Talnagögn | Numerical Data'!$13:$13))</f>
        <v>484.54957298019235</v>
      </c>
      <c r="F139" s="763"/>
      <c r="G139" s="77">
        <f>E139/$E$147</f>
        <v>0.10716580052385019</v>
      </c>
      <c r="H139" s="805" cm="1">
        <f t="array" ref="H139">INDEX('Talnagögn | Numerical Data'!$1:$1048576, _xlfn.XMATCH($A139,'Talnagögn | Numerical Data'!$A:$A), _xlfn.XMATCH($B$2,'Talnagögn | Numerical Data'!$13:$13))-INDEX('Talnagögn | Numerical Data'!$1:$1048576, _xlfn.XMATCH($A139,'Talnagögn | Numerical Data'!$A:$A), _xlfn.XMATCH($B$3,'Talnagögn | Numerical Data'!$13:$13))</f>
        <v>3.0340984873570847</v>
      </c>
      <c r="I139" s="806"/>
      <c r="J139" s="638" cm="1">
        <f t="array" ref="J139">INDEX('Talnagögn | Numerical Data'!$1:$1048576, _xlfn.XMATCH($A139,'Talnagögn | Numerical Data'!$A:$A), _xlfn.XMATCH($B$2,'Talnagögn | Numerical Data'!$13:$13))/INDEX('Talnagögn | Numerical Data'!$1:$1048576, _xlfn.XMATCH($A139,'Talnagögn | Numerical Data'!$A:$A), _xlfn.XMATCH($B$3,'Talnagögn | Numerical Data'!$13:$13))-1</f>
        <v>6.3011442997813472E-3</v>
      </c>
      <c r="K139" s="807" cm="1">
        <f t="array" ref="K139">INDEX('Talnagögn | Numerical Data'!$1:$1048576, _xlfn.XMATCH($A139,'Talnagögn | Numerical Data'!$A:$A), _xlfn.XMATCH($B$2,'Talnagögn | Numerical Data'!$13:$13))-INDEX('Talnagögn | Numerical Data'!$1:$1048576, _xlfn.XMATCH($A139,'Talnagögn | Numerical Data'!$A:$A), _xlfn.XMATCH($B$4,'Talnagögn | Numerical Data'!$13:$13))</f>
        <v>-257.72622397738701</v>
      </c>
      <c r="L139" s="808"/>
      <c r="M139" s="148" cm="1">
        <f t="array" ref="M139">INDEX('Talnagögn | Numerical Data'!$1:$1048576, _xlfn.XMATCH($A139,'Talnagögn | Numerical Data'!$A:$A), _xlfn.XMATCH($B$2,'Talnagögn | Numerical Data'!$13:$13))/INDEX('Talnagögn | Numerical Data'!$1:$1048576, _xlfn.XMATCH($A139,'Talnagögn | Numerical Data'!$A:$A), _xlfn.XMATCH($B$4,'Talnagögn | Numerical Data'!$13:$13))-1</f>
        <v>-0.34721086829686287</v>
      </c>
      <c r="N139" s="768" cm="1">
        <f t="array" ref="N139">INDEX('Talnagögn | Numerical Data'!$1:$1048576, _xlfn.XMATCH($A139,'Talnagögn | Numerical Data'!$A:$A), _xlfn.XMATCH($B$2,'Talnagögn | Numerical Data'!$13:$13))-INDEX('Talnagögn | Numerical Data'!$1:$1048576, _xlfn.XMATCH($A139,'Talnagögn | Numerical Data'!$A:$A), _xlfn.XMATCH($B$5,'Talnagögn | Numerical Data'!$13:$13))</f>
        <v>-275.88786417678568</v>
      </c>
      <c r="O139" s="763"/>
      <c r="P139" s="133" cm="1">
        <f t="array" ref="P139">INDEX('Talnagögn | Numerical Data'!$1:$1048576, _xlfn.XMATCH($A139,'Talnagögn | Numerical Data'!$A:$A), _xlfn.XMATCH($B$2,'Talnagögn | Numerical Data'!$13:$13))/INDEX('Talnagögn | Numerical Data'!$1:$1048576, _xlfn.XMATCH($A139,'Talnagögn | Numerical Data'!$A:$A), _xlfn.XMATCH($B$5,'Talnagögn | Numerical Data'!$13:$13))-1</f>
        <v>-0.36280152803659749</v>
      </c>
      <c r="S139" s="13"/>
      <c r="T139" s="145"/>
      <c r="U139" s="129"/>
      <c r="V139" s="147"/>
      <c r="W139" s="147"/>
      <c r="X139" s="73"/>
      <c r="Y139" s="14"/>
      <c r="Z139" s="14"/>
      <c r="AA139" s="14"/>
      <c r="AB139" s="14"/>
      <c r="AC139" s="462"/>
      <c r="AF139" s="393" t="str">
        <f>'Talnagögn | Numerical Data'!$E$14</f>
        <v>Fishing</v>
      </c>
      <c r="AG139" s="768" cm="1">
        <f t="array" ref="AG139">INDEX('Talnagögn | Numerical Data'!$1:$1048576, _xlfn.XMATCH($A139,'Talnagögn | Numerical Data'!$A:$A), _xlfn.XMATCH($B$2,'Talnagögn | Numerical Data'!$13:$13))</f>
        <v>484.54957298019235</v>
      </c>
      <c r="AH139" s="763"/>
      <c r="AI139" s="77">
        <f>AG139/$E$147</f>
        <v>0.10716580052385019</v>
      </c>
      <c r="AJ139" s="805" cm="1">
        <f t="array" ref="AJ139">INDEX('Talnagögn | Numerical Data'!$1:$1048576, _xlfn.XMATCH($A139,'Talnagögn | Numerical Data'!$A:$A), _xlfn.XMATCH($B$2,'Talnagögn | Numerical Data'!$13:$13))-INDEX('Talnagögn | Numerical Data'!$1:$1048576, _xlfn.XMATCH($A139,'Talnagögn | Numerical Data'!$A:$A), _xlfn.XMATCH($B$3,'Talnagögn | Numerical Data'!$13:$13))</f>
        <v>3.0340984873570847</v>
      </c>
      <c r="AK139" s="806"/>
      <c r="AL139" s="638" cm="1">
        <f t="array" ref="AL139">INDEX('Talnagögn | Numerical Data'!$1:$1048576, _xlfn.XMATCH($A139,'Talnagögn | Numerical Data'!$A:$A), _xlfn.XMATCH($B$2,'Talnagögn | Numerical Data'!$13:$13))/INDEX('Talnagögn | Numerical Data'!$1:$1048576, _xlfn.XMATCH($A139,'Talnagögn | Numerical Data'!$A:$A), _xlfn.XMATCH($B$3,'Talnagögn | Numerical Data'!$13:$13))-1</f>
        <v>6.3011442997813472E-3</v>
      </c>
      <c r="AM139" s="807" cm="1">
        <f t="array" ref="AM139">INDEX('Talnagögn | Numerical Data'!$1:$1048576, _xlfn.XMATCH($A139,'Talnagögn | Numerical Data'!$A:$A), _xlfn.XMATCH($B$2,'Talnagögn | Numerical Data'!$13:$13))-INDEX('Talnagögn | Numerical Data'!$1:$1048576, _xlfn.XMATCH($A139,'Talnagögn | Numerical Data'!$A:$A), _xlfn.XMATCH($B$4,'Talnagögn | Numerical Data'!$13:$13))</f>
        <v>-257.72622397738701</v>
      </c>
      <c r="AN139" s="808"/>
      <c r="AO139" s="148" cm="1">
        <f t="array" ref="AO139">INDEX('Talnagögn | Numerical Data'!$1:$1048576, _xlfn.XMATCH($A139,'Talnagögn | Numerical Data'!$A:$A), _xlfn.XMATCH($B$2,'Talnagögn | Numerical Data'!$13:$13))/INDEX('Talnagögn | Numerical Data'!$1:$1048576, _xlfn.XMATCH($A139,'Talnagögn | Numerical Data'!$A:$A), _xlfn.XMATCH($B$4,'Talnagögn | Numerical Data'!$13:$13))-1</f>
        <v>-0.34721086829686287</v>
      </c>
      <c r="AP139" s="768" cm="1">
        <f t="array" ref="AP139">INDEX('Talnagögn | Numerical Data'!$1:$1048576, _xlfn.XMATCH($A139,'Talnagögn | Numerical Data'!$A:$A), _xlfn.XMATCH($B$2,'Talnagögn | Numerical Data'!$13:$13))-INDEX('Talnagögn | Numerical Data'!$1:$1048576, _xlfn.XMATCH($A139,'Talnagögn | Numerical Data'!$A:$A), _xlfn.XMATCH($B$5,'Talnagögn | Numerical Data'!$13:$13))</f>
        <v>-275.88786417678568</v>
      </c>
      <c r="AQ139" s="763"/>
      <c r="AR139" s="133" cm="1">
        <f t="array" ref="AR139">INDEX('Talnagögn | Numerical Data'!$1:$1048576, _xlfn.XMATCH($A139,'Talnagögn | Numerical Data'!$A:$A), _xlfn.XMATCH($B$2,'Talnagögn | Numerical Data'!$13:$13))/INDEX('Talnagögn | Numerical Data'!$1:$1048576, _xlfn.XMATCH($A139,'Talnagögn | Numerical Data'!$A:$A), _xlfn.XMATCH($B$5,'Talnagögn | Numerical Data'!$13:$13))-1</f>
        <v>-0.36280152803659749</v>
      </c>
    </row>
    <row r="140" spans="1:44" s="1" customFormat="1" ht="21" customHeight="1" x14ac:dyDescent="0.25">
      <c r="A140" s="266" t="s">
        <v>65</v>
      </c>
      <c r="B140" s="5"/>
      <c r="C140" s="659" t="s">
        <v>62</v>
      </c>
      <c r="D140" s="82" t="str">
        <f>'Talnagögn | Numerical Data'!$D$15</f>
        <v>Vegasamgöngur</v>
      </c>
      <c r="E140" s="768" cm="1">
        <f t="array" ref="E140">INDEX('Talnagögn | Numerical Data'!$1:$1048576, _xlfn.XMATCH($A140,'Talnagögn | Numerical Data'!$A:$A), _xlfn.XMATCH($B$2,'Talnagögn | Numerical Data'!$13:$13))</f>
        <v>920.79432047634907</v>
      </c>
      <c r="F140" s="763"/>
      <c r="G140" s="77">
        <f t="shared" ref="G140:G147" si="4">E140/$E$147</f>
        <v>0.20364822502009799</v>
      </c>
      <c r="H140" s="817" cm="1">
        <f t="array" ref="H140">INDEX('Talnagögn | Numerical Data'!$1:$1048576, _xlfn.XMATCH($A140,'Talnagögn | Numerical Data'!$A:$A), _xlfn.XMATCH($B$2,'Talnagögn | Numerical Data'!$13:$13))-INDEX('Talnagögn | Numerical Data'!$1:$1048576, _xlfn.XMATCH($A140,'Talnagögn | Numerical Data'!$A:$A), _xlfn.XMATCH($B$3,'Talnagögn | Numerical Data'!$13:$13))</f>
        <v>-4.7367797889887697</v>
      </c>
      <c r="I140" s="704"/>
      <c r="J140" s="130" cm="1">
        <f t="array" ref="J140">INDEX('Talnagögn | Numerical Data'!$1:$1048576, _xlfn.XMATCH($A140,'Talnagögn | Numerical Data'!$A:$A), _xlfn.XMATCH($B$2,'Talnagögn | Numerical Data'!$13:$13))/INDEX('Talnagögn | Numerical Data'!$1:$1048576, _xlfn.XMATCH($A140,'Talnagögn | Numerical Data'!$A:$A), _xlfn.XMATCH($B$3,'Talnagögn | Numerical Data'!$13:$13))-1</f>
        <v>-5.1179045065377071E-3</v>
      </c>
      <c r="K140" s="807" cm="1">
        <f t="array" ref="K140">INDEX('Talnagögn | Numerical Data'!$1:$1048576, _xlfn.XMATCH($A140,'Talnagögn | Numerical Data'!$A:$A), _xlfn.XMATCH($B$2,'Talnagögn | Numerical Data'!$13:$13))-INDEX('Talnagögn | Numerical Data'!$1:$1048576, _xlfn.XMATCH($A140,'Talnagögn | Numerical Data'!$A:$A), _xlfn.XMATCH($B$4,'Talnagögn | Numerical Data'!$13:$13))</f>
        <v>145.83684946357641</v>
      </c>
      <c r="L140" s="808"/>
      <c r="M140" s="148" cm="1">
        <f t="array" ref="M140">INDEX('Talnagögn | Numerical Data'!$1:$1048576, _xlfn.XMATCH($A140,'Talnagögn | Numerical Data'!$A:$A), _xlfn.XMATCH($B$2,'Talnagögn | Numerical Data'!$13:$13))/INDEX('Talnagögn | Numerical Data'!$1:$1048576, _xlfn.XMATCH($A140,'Talnagögn | Numerical Data'!$A:$A), _xlfn.XMATCH($B$4,'Talnagögn | Numerical Data'!$13:$13))-1</f>
        <v>0.18818690691888662</v>
      </c>
      <c r="N140" s="768" cm="1">
        <f t="array" ref="N140">INDEX('Talnagögn | Numerical Data'!$1:$1048576, _xlfn.XMATCH($A140,'Talnagögn | Numerical Data'!$A:$A), _xlfn.XMATCH($B$2,'Talnagögn | Numerical Data'!$13:$13))-INDEX('Talnagögn | Numerical Data'!$1:$1048576, _xlfn.XMATCH($A140,'Talnagögn | Numerical Data'!$A:$A), _xlfn.XMATCH($B$5,'Talnagögn | Numerical Data'!$13:$13))</f>
        <v>390.10681795400717</v>
      </c>
      <c r="O140" s="763"/>
      <c r="P140" s="134" cm="1">
        <f t="array" ref="P140">INDEX('Talnagögn | Numerical Data'!$1:$1048576, _xlfn.XMATCH($A140,'Talnagögn | Numerical Data'!$A:$A), _xlfn.XMATCH($B$2,'Talnagögn | Numerical Data'!$13:$13))/INDEX('Talnagögn | Numerical Data'!$1:$1048576, _xlfn.XMATCH($A140,'Talnagögn | Numerical Data'!$A:$A), _xlfn.XMATCH($B$5,'Talnagögn | Numerical Data'!$13:$13))-1</f>
        <v>0.73509705071221965</v>
      </c>
      <c r="S140" s="13"/>
      <c r="T140" s="145"/>
      <c r="U140" s="129"/>
      <c r="V140" s="147"/>
      <c r="W140" s="147"/>
      <c r="X140" s="62"/>
      <c r="Y140" s="14"/>
      <c r="Z140" s="14"/>
      <c r="AA140" s="14"/>
      <c r="AB140" s="14"/>
      <c r="AC140" s="462"/>
      <c r="AF140" s="393" t="str">
        <f>'Talnagögn | Numerical Data'!$E$15</f>
        <v>Road Transport</v>
      </c>
      <c r="AG140" s="768" cm="1">
        <f t="array" ref="AG140">INDEX('Talnagögn | Numerical Data'!$1:$1048576, _xlfn.XMATCH($A140,'Talnagögn | Numerical Data'!$A:$A), _xlfn.XMATCH($B$2,'Talnagögn | Numerical Data'!$13:$13))</f>
        <v>920.79432047634907</v>
      </c>
      <c r="AH140" s="763"/>
      <c r="AI140" s="77">
        <f t="shared" ref="AI140:AI147" si="5">AG140/$E$147</f>
        <v>0.20364822502009799</v>
      </c>
      <c r="AJ140" s="817" cm="1">
        <f t="array" ref="AJ140">INDEX('Talnagögn | Numerical Data'!$1:$1048576, _xlfn.XMATCH($A140,'Talnagögn | Numerical Data'!$A:$A), _xlfn.XMATCH($B$2,'Talnagögn | Numerical Data'!$13:$13))-INDEX('Talnagögn | Numerical Data'!$1:$1048576, _xlfn.XMATCH($A140,'Talnagögn | Numerical Data'!$A:$A), _xlfn.XMATCH($B$3,'Talnagögn | Numerical Data'!$13:$13))</f>
        <v>-4.7367797889887697</v>
      </c>
      <c r="AK140" s="704"/>
      <c r="AL140" s="130" cm="1">
        <f t="array" ref="AL140">INDEX('Talnagögn | Numerical Data'!$1:$1048576, _xlfn.XMATCH($A140,'Talnagögn | Numerical Data'!$A:$A), _xlfn.XMATCH($B$2,'Talnagögn | Numerical Data'!$13:$13))/INDEX('Talnagögn | Numerical Data'!$1:$1048576, _xlfn.XMATCH($A140,'Talnagögn | Numerical Data'!$A:$A), _xlfn.XMATCH($B$3,'Talnagögn | Numerical Data'!$13:$13))-1</f>
        <v>-5.1179045065377071E-3</v>
      </c>
      <c r="AM140" s="807" cm="1">
        <f t="array" ref="AM140">INDEX('Talnagögn | Numerical Data'!$1:$1048576, _xlfn.XMATCH($A140,'Talnagögn | Numerical Data'!$A:$A), _xlfn.XMATCH($B$2,'Talnagögn | Numerical Data'!$13:$13))-INDEX('Talnagögn | Numerical Data'!$1:$1048576, _xlfn.XMATCH($A140,'Talnagögn | Numerical Data'!$A:$A), _xlfn.XMATCH($B$4,'Talnagögn | Numerical Data'!$13:$13))</f>
        <v>145.83684946357641</v>
      </c>
      <c r="AN140" s="808"/>
      <c r="AO140" s="148" cm="1">
        <f t="array" ref="AO140">INDEX('Talnagögn | Numerical Data'!$1:$1048576, _xlfn.XMATCH($A140,'Talnagögn | Numerical Data'!$A:$A), _xlfn.XMATCH($B$2,'Talnagögn | Numerical Data'!$13:$13))/INDEX('Talnagögn | Numerical Data'!$1:$1048576, _xlfn.XMATCH($A140,'Talnagögn | Numerical Data'!$A:$A), _xlfn.XMATCH($B$4,'Talnagögn | Numerical Data'!$13:$13))-1</f>
        <v>0.18818690691888662</v>
      </c>
      <c r="AP140" s="768" cm="1">
        <f t="array" ref="AP140">INDEX('Talnagögn | Numerical Data'!$1:$1048576, _xlfn.XMATCH($A140,'Talnagögn | Numerical Data'!$A:$A), _xlfn.XMATCH($B$2,'Talnagögn | Numerical Data'!$13:$13))-INDEX('Talnagögn | Numerical Data'!$1:$1048576, _xlfn.XMATCH($A140,'Talnagögn | Numerical Data'!$A:$A), _xlfn.XMATCH($B$5,'Talnagögn | Numerical Data'!$13:$13))</f>
        <v>390.10681795400717</v>
      </c>
      <c r="AQ140" s="763"/>
      <c r="AR140" s="134" cm="1">
        <f t="array" ref="AR140">INDEX('Talnagögn | Numerical Data'!$1:$1048576, _xlfn.XMATCH($A140,'Talnagögn | Numerical Data'!$A:$A), _xlfn.XMATCH($B$2,'Talnagögn | Numerical Data'!$13:$13))/INDEX('Talnagögn | Numerical Data'!$1:$1048576, _xlfn.XMATCH($A140,'Talnagögn | Numerical Data'!$A:$A), _xlfn.XMATCH($B$5,'Talnagögn | Numerical Data'!$13:$13))-1</f>
        <v>0.73509705071221965</v>
      </c>
    </row>
    <row r="141" spans="1:44" s="1" customFormat="1" ht="21" customHeight="1" x14ac:dyDescent="0.25">
      <c r="A141" s="266" t="s">
        <v>70</v>
      </c>
      <c r="B141" s="5"/>
      <c r="C141" s="659" t="s">
        <v>62</v>
      </c>
      <c r="D141" s="82" t="str">
        <f>'Talnagögn | Numerical Data'!$D$16</f>
        <v>Jarðvarmavirkjanir</v>
      </c>
      <c r="E141" s="768" cm="1">
        <f t="array" ref="E141">INDEX('Talnagögn | Numerical Data'!$1:$1048576, _xlfn.XMATCH($A141,'Talnagögn | Numerical Data'!$A:$A), _xlfn.XMATCH($B$2,'Talnagögn | Numerical Data'!$13:$13))</f>
        <v>176.69460000000001</v>
      </c>
      <c r="F141" s="763"/>
      <c r="G141" s="99">
        <f t="shared" si="4"/>
        <v>3.9078804962677287E-2</v>
      </c>
      <c r="H141" s="817" cm="1">
        <f t="array" ref="H141">INDEX('Talnagögn | Numerical Data'!$1:$1048576, _xlfn.XMATCH($A141,'Talnagögn | Numerical Data'!$A:$A), _xlfn.XMATCH($B$2,'Talnagögn | Numerical Data'!$13:$13))-INDEX('Talnagögn | Numerical Data'!$1:$1048576, _xlfn.XMATCH($A141,'Talnagögn | Numerical Data'!$A:$A), _xlfn.XMATCH($B$3,'Talnagögn | Numerical Data'!$13:$13))</f>
        <v>-1.4491846135524611</v>
      </c>
      <c r="I141" s="704"/>
      <c r="J141" s="130" cm="1">
        <f t="array" ref="J141">INDEX('Talnagögn | Numerical Data'!$1:$1048576, _xlfn.XMATCH($A141,'Talnagögn | Numerical Data'!$A:$A), _xlfn.XMATCH($B$2,'Talnagögn | Numerical Data'!$13:$13))/INDEX('Talnagögn | Numerical Data'!$1:$1048576, _xlfn.XMATCH($A141,'Talnagögn | Numerical Data'!$A:$A), _xlfn.XMATCH($B$3,'Talnagögn | Numerical Data'!$13:$13))-1</f>
        <v>-8.1349153813936592E-3</v>
      </c>
      <c r="K141" s="807" cm="1">
        <f t="array" ref="K141">INDEX('Talnagögn | Numerical Data'!$1:$1048576, _xlfn.XMATCH($A141,'Talnagögn | Numerical Data'!$A:$A), _xlfn.XMATCH($B$2,'Talnagögn | Numerical Data'!$13:$13))-INDEX('Talnagögn | Numerical Data'!$1:$1048576, _xlfn.XMATCH($A141,'Talnagögn | Numerical Data'!$A:$A), _xlfn.XMATCH($B$4,'Talnagögn | Numerical Data'!$13:$13))</f>
        <v>57.257206693838583</v>
      </c>
      <c r="L141" s="808"/>
      <c r="M141" s="148" cm="1">
        <f t="array" ref="M141">INDEX('Talnagögn | Numerical Data'!$1:$1048576, _xlfn.XMATCH($A141,'Talnagögn | Numerical Data'!$A:$A), _xlfn.XMATCH($B$2,'Talnagögn | Numerical Data'!$13:$13))/INDEX('Talnagögn | Numerical Data'!$1:$1048576, _xlfn.XMATCH($A141,'Talnagögn | Numerical Data'!$A:$A), _xlfn.XMATCH($B$4,'Talnagögn | Numerical Data'!$13:$13))-1</f>
        <v>0.47939096047640262</v>
      </c>
      <c r="N141" s="768" cm="1">
        <f t="array" ref="N141">INDEX('Talnagögn | Numerical Data'!$1:$1048576, _xlfn.XMATCH($A141,'Talnagögn | Numerical Data'!$A:$A), _xlfn.XMATCH($B$2,'Talnagögn | Numerical Data'!$13:$13))-INDEX('Talnagögn | Numerical Data'!$1:$1048576, _xlfn.XMATCH($A141,'Talnagögn | Numerical Data'!$A:$A), _xlfn.XMATCH($B$5,'Talnagögn | Numerical Data'!$13:$13))</f>
        <v>115.12026564245417</v>
      </c>
      <c r="O141" s="763"/>
      <c r="P141" s="133" cm="1">
        <f t="array" ref="P141">INDEX('Talnagögn | Numerical Data'!$1:$1048576, _xlfn.XMATCH($A141,'Talnagögn | Numerical Data'!$A:$A), _xlfn.XMATCH($B$2,'Talnagögn | Numerical Data'!$13:$13))/INDEX('Talnagögn | Numerical Data'!$1:$1048576, _xlfn.XMATCH($A141,'Talnagögn | Numerical Data'!$A:$A), _xlfn.XMATCH($B$5,'Talnagögn | Numerical Data'!$13:$13))-1</f>
        <v>1.8696144561463108</v>
      </c>
      <c r="S141" s="13"/>
      <c r="T141" s="145"/>
      <c r="U141" s="144"/>
      <c r="V141" s="147"/>
      <c r="W141" s="92"/>
      <c r="X141" s="62"/>
      <c r="Y141" s="14"/>
      <c r="Z141" s="14"/>
      <c r="AA141" s="14"/>
      <c r="AB141" s="14"/>
      <c r="AC141" s="462"/>
      <c r="AF141" s="393" t="str">
        <f>'Talnagögn | Numerical Data'!$E$16</f>
        <v>Geothermal Energy</v>
      </c>
      <c r="AG141" s="768" cm="1">
        <f t="array" ref="AG141">INDEX('Talnagögn | Numerical Data'!$1:$1048576, _xlfn.XMATCH($A141,'Talnagögn | Numerical Data'!$A:$A), _xlfn.XMATCH($B$2,'Talnagögn | Numerical Data'!$13:$13))</f>
        <v>176.69460000000001</v>
      </c>
      <c r="AH141" s="763"/>
      <c r="AI141" s="99">
        <f t="shared" si="5"/>
        <v>3.9078804962677287E-2</v>
      </c>
      <c r="AJ141" s="817" cm="1">
        <f t="array" ref="AJ141">INDEX('Talnagögn | Numerical Data'!$1:$1048576, _xlfn.XMATCH($A141,'Talnagögn | Numerical Data'!$A:$A), _xlfn.XMATCH($B$2,'Talnagögn | Numerical Data'!$13:$13))-INDEX('Talnagögn | Numerical Data'!$1:$1048576, _xlfn.XMATCH($A141,'Talnagögn | Numerical Data'!$A:$A), _xlfn.XMATCH($B$3,'Talnagögn | Numerical Data'!$13:$13))</f>
        <v>-1.4491846135524611</v>
      </c>
      <c r="AK141" s="704"/>
      <c r="AL141" s="130" cm="1">
        <f t="array" ref="AL141">INDEX('Talnagögn | Numerical Data'!$1:$1048576, _xlfn.XMATCH($A141,'Talnagögn | Numerical Data'!$A:$A), _xlfn.XMATCH($B$2,'Talnagögn | Numerical Data'!$13:$13))/INDEX('Talnagögn | Numerical Data'!$1:$1048576, _xlfn.XMATCH($A141,'Talnagögn | Numerical Data'!$A:$A), _xlfn.XMATCH($B$3,'Talnagögn | Numerical Data'!$13:$13))-1</f>
        <v>-8.1349153813936592E-3</v>
      </c>
      <c r="AM141" s="807" cm="1">
        <f t="array" ref="AM141">INDEX('Talnagögn | Numerical Data'!$1:$1048576, _xlfn.XMATCH($A141,'Talnagögn | Numerical Data'!$A:$A), _xlfn.XMATCH($B$2,'Talnagögn | Numerical Data'!$13:$13))-INDEX('Talnagögn | Numerical Data'!$1:$1048576, _xlfn.XMATCH($A141,'Talnagögn | Numerical Data'!$A:$A), _xlfn.XMATCH($B$4,'Talnagögn | Numerical Data'!$13:$13))</f>
        <v>57.257206693838583</v>
      </c>
      <c r="AN141" s="808"/>
      <c r="AO141" s="148" cm="1">
        <f t="array" ref="AO141">INDEX('Talnagögn | Numerical Data'!$1:$1048576, _xlfn.XMATCH($A141,'Talnagögn | Numerical Data'!$A:$A), _xlfn.XMATCH($B$2,'Talnagögn | Numerical Data'!$13:$13))/INDEX('Talnagögn | Numerical Data'!$1:$1048576, _xlfn.XMATCH($A141,'Talnagögn | Numerical Data'!$A:$A), _xlfn.XMATCH($B$4,'Talnagögn | Numerical Data'!$13:$13))-1</f>
        <v>0.47939096047640262</v>
      </c>
      <c r="AP141" s="768" cm="1">
        <f t="array" ref="AP141">INDEX('Talnagögn | Numerical Data'!$1:$1048576, _xlfn.XMATCH($A141,'Talnagögn | Numerical Data'!$A:$A), _xlfn.XMATCH($B$2,'Talnagögn | Numerical Data'!$13:$13))-INDEX('Talnagögn | Numerical Data'!$1:$1048576, _xlfn.XMATCH($A141,'Talnagögn | Numerical Data'!$A:$A), _xlfn.XMATCH($B$5,'Talnagögn | Numerical Data'!$13:$13))</f>
        <v>115.12026564245417</v>
      </c>
      <c r="AQ141" s="763"/>
      <c r="AR141" s="133" cm="1">
        <f t="array" ref="AR141">INDEX('Talnagögn | Numerical Data'!$1:$1048576, _xlfn.XMATCH($A141,'Talnagögn | Numerical Data'!$A:$A), _xlfn.XMATCH($B$2,'Talnagögn | Numerical Data'!$13:$13))/INDEX('Talnagögn | Numerical Data'!$1:$1048576, _xlfn.XMATCH($A141,'Talnagögn | Numerical Data'!$A:$A), _xlfn.XMATCH($B$5,'Talnagögn | Numerical Data'!$13:$13))-1</f>
        <v>1.8696144561463108</v>
      </c>
    </row>
    <row r="142" spans="1:44" s="1" customFormat="1" ht="21" customHeight="1" x14ac:dyDescent="0.25">
      <c r="A142" s="266" t="s">
        <v>73</v>
      </c>
      <c r="B142" s="5"/>
      <c r="C142" s="659" t="s">
        <v>62</v>
      </c>
      <c r="D142" s="82" t="str">
        <f>'Talnagögn | Numerical Data'!$D$17</f>
        <v>Álframleiðsla</v>
      </c>
      <c r="E142" s="768" cm="1">
        <f t="array" ref="E142">INDEX('Talnagögn | Numerical Data'!$1:$1048576, _xlfn.XMATCH($A142,'Talnagögn | Numerical Data'!$A:$A), _xlfn.XMATCH($B$2,'Talnagögn | Numerical Data'!$13:$13))</f>
        <v>1402.6496416686878</v>
      </c>
      <c r="F142" s="763"/>
      <c r="G142" s="77">
        <f t="shared" si="4"/>
        <v>0.31021814915532125</v>
      </c>
      <c r="H142" s="768" cm="1">
        <f t="array" ref="H142">INDEX('Talnagögn | Numerical Data'!$1:$1048576, _xlfn.XMATCH($A142,'Talnagögn | Numerical Data'!$A:$A), _xlfn.XMATCH($B$2,'Talnagögn | Numerical Data'!$13:$13))-INDEX('Talnagögn | Numerical Data'!$1:$1048576, _xlfn.XMATCH($A142,'Talnagögn | Numerical Data'!$A:$A), _xlfn.XMATCH($B$3,'Talnagögn | Numerical Data'!$13:$13))</f>
        <v>48.448911328022859</v>
      </c>
      <c r="I142" s="763"/>
      <c r="J142" s="120" cm="1">
        <f t="array" ref="J142">INDEX('Talnagögn | Numerical Data'!$1:$1048576, _xlfn.XMATCH($A142,'Talnagögn | Numerical Data'!$A:$A), _xlfn.XMATCH($B$2,'Talnagögn | Numerical Data'!$13:$13))/INDEX('Talnagögn | Numerical Data'!$1:$1048576, _xlfn.XMATCH($A142,'Talnagögn | Numerical Data'!$A:$A), _xlfn.XMATCH($B$3,'Talnagögn | Numerical Data'!$13:$13))-1</f>
        <v>3.5776757642004053E-2</v>
      </c>
      <c r="K142" s="807" cm="1">
        <f t="array" ref="K142">INDEX('Talnagögn | Numerical Data'!$1:$1048576, _xlfn.XMATCH($A142,'Talnagögn | Numerical Data'!$A:$A), _xlfn.XMATCH($B$2,'Talnagögn | Numerical Data'!$13:$13))-INDEX('Talnagögn | Numerical Data'!$1:$1048576, _xlfn.XMATCH($A142,'Talnagögn | Numerical Data'!$A:$A), _xlfn.XMATCH($B$4,'Talnagögn | Numerical Data'!$13:$13))</f>
        <v>957.84112550160057</v>
      </c>
      <c r="L142" s="808"/>
      <c r="M142" s="148" cm="1">
        <f t="array" ref="M142">INDEX('Talnagögn | Numerical Data'!$1:$1048576, _xlfn.XMATCH($A142,'Talnagögn | Numerical Data'!$A:$A), _xlfn.XMATCH($B$2,'Talnagögn | Numerical Data'!$13:$13))/INDEX('Talnagögn | Numerical Data'!$1:$1048576, _xlfn.XMATCH($A142,'Talnagögn | Numerical Data'!$A:$A), _xlfn.XMATCH($B$4,'Talnagögn | Numerical Data'!$13:$13))-1</f>
        <v>2.1533785678280468</v>
      </c>
      <c r="N142" s="768" cm="1">
        <f t="array" ref="N142">INDEX('Talnagögn | Numerical Data'!$1:$1048576, _xlfn.XMATCH($A142,'Talnagögn | Numerical Data'!$A:$A), _xlfn.XMATCH($B$2,'Talnagögn | Numerical Data'!$13:$13))-INDEX('Talnagögn | Numerical Data'!$1:$1048576, _xlfn.XMATCH($A142,'Talnagögn | Numerical Data'!$A:$A), _xlfn.XMATCH($B$5,'Talnagögn | Numerical Data'!$13:$13))</f>
        <v>818.62316889788178</v>
      </c>
      <c r="O142" s="763"/>
      <c r="P142" s="133" cm="1">
        <f t="array" ref="P142">INDEX('Talnagögn | Numerical Data'!$1:$1048576, _xlfn.XMATCH($A142,'Talnagögn | Numerical Data'!$A:$A), _xlfn.XMATCH($B$2,'Talnagögn | Numerical Data'!$13:$13))/INDEX('Talnagögn | Numerical Data'!$1:$1048576, _xlfn.XMATCH($A142,'Talnagögn | Numerical Data'!$A:$A), _xlfn.XMATCH($B$5,'Talnagögn | Numerical Data'!$13:$13))-1</f>
        <v>1.4016884628775044</v>
      </c>
      <c r="S142" s="13"/>
      <c r="T142" s="145"/>
      <c r="U142" s="129"/>
      <c r="V142" s="147"/>
      <c r="W142" s="92"/>
      <c r="X142" s="62"/>
      <c r="Y142" s="14"/>
      <c r="Z142" s="14"/>
      <c r="AA142" s="14"/>
      <c r="AB142" s="14"/>
      <c r="AC142" s="462"/>
      <c r="AF142" s="393" t="str">
        <f>'Talnagögn | Numerical Data'!$E$17</f>
        <v>Aluminium Production</v>
      </c>
      <c r="AG142" s="768" cm="1">
        <f t="array" ref="AG142">INDEX('Talnagögn | Numerical Data'!$1:$1048576, _xlfn.XMATCH($A142,'Talnagögn | Numerical Data'!$A:$A), _xlfn.XMATCH($B$2,'Talnagögn | Numerical Data'!$13:$13))</f>
        <v>1402.6496416686878</v>
      </c>
      <c r="AH142" s="763"/>
      <c r="AI142" s="77">
        <f t="shared" si="5"/>
        <v>0.31021814915532125</v>
      </c>
      <c r="AJ142" s="768" cm="1">
        <f t="array" ref="AJ142">INDEX('Talnagögn | Numerical Data'!$1:$1048576, _xlfn.XMATCH($A142,'Talnagögn | Numerical Data'!$A:$A), _xlfn.XMATCH($B$2,'Talnagögn | Numerical Data'!$13:$13))-INDEX('Talnagögn | Numerical Data'!$1:$1048576, _xlfn.XMATCH($A142,'Talnagögn | Numerical Data'!$A:$A), _xlfn.XMATCH($B$3,'Talnagögn | Numerical Data'!$13:$13))</f>
        <v>48.448911328022859</v>
      </c>
      <c r="AK142" s="763"/>
      <c r="AL142" s="120" cm="1">
        <f t="array" ref="AL142">INDEX('Talnagögn | Numerical Data'!$1:$1048576, _xlfn.XMATCH($A142,'Talnagögn | Numerical Data'!$A:$A), _xlfn.XMATCH($B$2,'Talnagögn | Numerical Data'!$13:$13))/INDEX('Talnagögn | Numerical Data'!$1:$1048576, _xlfn.XMATCH($A142,'Talnagögn | Numerical Data'!$A:$A), _xlfn.XMATCH($B$3,'Talnagögn | Numerical Data'!$13:$13))-1</f>
        <v>3.5776757642004053E-2</v>
      </c>
      <c r="AM142" s="807" cm="1">
        <f t="array" ref="AM142">INDEX('Talnagögn | Numerical Data'!$1:$1048576, _xlfn.XMATCH($A142,'Talnagögn | Numerical Data'!$A:$A), _xlfn.XMATCH($B$2,'Talnagögn | Numerical Data'!$13:$13))-INDEX('Talnagögn | Numerical Data'!$1:$1048576, _xlfn.XMATCH($A142,'Talnagögn | Numerical Data'!$A:$A), _xlfn.XMATCH($B$4,'Talnagögn | Numerical Data'!$13:$13))</f>
        <v>957.84112550160057</v>
      </c>
      <c r="AN142" s="808"/>
      <c r="AO142" s="148" cm="1">
        <f t="array" ref="AO142">INDEX('Talnagögn | Numerical Data'!$1:$1048576, _xlfn.XMATCH($A142,'Talnagögn | Numerical Data'!$A:$A), _xlfn.XMATCH($B$2,'Talnagögn | Numerical Data'!$13:$13))/INDEX('Talnagögn | Numerical Data'!$1:$1048576, _xlfn.XMATCH($A142,'Talnagögn | Numerical Data'!$A:$A), _xlfn.XMATCH($B$4,'Talnagögn | Numerical Data'!$13:$13))-1</f>
        <v>2.1533785678280468</v>
      </c>
      <c r="AP142" s="768" cm="1">
        <f t="array" ref="AP142">INDEX('Talnagögn | Numerical Data'!$1:$1048576, _xlfn.XMATCH($A142,'Talnagögn | Numerical Data'!$A:$A), _xlfn.XMATCH($B$2,'Talnagögn | Numerical Data'!$13:$13))-INDEX('Talnagögn | Numerical Data'!$1:$1048576, _xlfn.XMATCH($A142,'Talnagögn | Numerical Data'!$A:$A), _xlfn.XMATCH($B$5,'Talnagögn | Numerical Data'!$13:$13))</f>
        <v>818.62316889788178</v>
      </c>
      <c r="AQ142" s="763"/>
      <c r="AR142" s="133" cm="1">
        <f t="array" ref="AR142">INDEX('Talnagögn | Numerical Data'!$1:$1048576, _xlfn.XMATCH($A142,'Talnagögn | Numerical Data'!$A:$A), _xlfn.XMATCH($B$2,'Talnagögn | Numerical Data'!$13:$13))/INDEX('Talnagögn | Numerical Data'!$1:$1048576, _xlfn.XMATCH($A142,'Talnagögn | Numerical Data'!$A:$A), _xlfn.XMATCH($B$5,'Talnagögn | Numerical Data'!$13:$13))-1</f>
        <v>1.4016884628775044</v>
      </c>
    </row>
    <row r="143" spans="1:44" s="1" customFormat="1" ht="21" customHeight="1" x14ac:dyDescent="0.25">
      <c r="A143" s="266" t="s">
        <v>74</v>
      </c>
      <c r="B143" s="5"/>
      <c r="C143" s="659" t="s">
        <v>62</v>
      </c>
      <c r="D143" s="82" t="str">
        <f>'Talnagögn | Numerical Data'!$D$18</f>
        <v>Kísil- og kísilmálmframleiðsla</v>
      </c>
      <c r="E143" s="768" cm="1">
        <f t="array" ref="E143">INDEX('Talnagögn | Numerical Data'!$1:$1048576, _xlfn.XMATCH($A143,'Talnagögn | Numerical Data'!$A:$A), _xlfn.XMATCH($B$2,'Talnagögn | Numerical Data'!$13:$13))</f>
        <v>408.20430474231648</v>
      </c>
      <c r="F143" s="763"/>
      <c r="G143" s="99">
        <f t="shared" si="4"/>
        <v>9.0280837161691802E-2</v>
      </c>
      <c r="H143" s="768" cm="1">
        <f t="array" ref="H143">INDEX('Talnagögn | Numerical Data'!$1:$1048576, _xlfn.XMATCH($A143,'Talnagögn | Numerical Data'!$A:$A), _xlfn.XMATCH($B$2,'Talnagögn | Numerical Data'!$13:$13))-INDEX('Talnagögn | Numerical Data'!$1:$1048576, _xlfn.XMATCH($A143,'Talnagögn | Numerical Data'!$A:$A), _xlfn.XMATCH($B$3,'Talnagögn | Numerical Data'!$13:$13))</f>
        <v>-109.5160857933713</v>
      </c>
      <c r="I143" s="763"/>
      <c r="J143" s="72" cm="1">
        <f t="array" ref="J143">INDEX('Talnagögn | Numerical Data'!$1:$1048576, _xlfn.XMATCH($A143,'Talnagögn | Numerical Data'!$A:$A), _xlfn.XMATCH($B$2,'Talnagögn | Numerical Data'!$13:$13))/INDEX('Talnagögn | Numerical Data'!$1:$1048576, _xlfn.XMATCH($A143,'Talnagögn | Numerical Data'!$A:$A), _xlfn.XMATCH($B$3,'Talnagögn | Numerical Data'!$13:$13))-1</f>
        <v>-0.21153519891317107</v>
      </c>
      <c r="K143" s="807" cm="1">
        <f t="array" ref="K143">INDEX('Talnagögn | Numerical Data'!$1:$1048576, _xlfn.XMATCH($A143,'Talnagögn | Numerical Data'!$A:$A), _xlfn.XMATCH($B$2,'Talnagögn | Numerical Data'!$13:$13))-INDEX('Talnagögn | Numerical Data'!$1:$1048576, _xlfn.XMATCH($A143,'Talnagögn | Numerical Data'!$A:$A), _xlfn.XMATCH($B$4,'Talnagögn | Numerical Data'!$13:$13))</f>
        <v>28.261410735916513</v>
      </c>
      <c r="L143" s="808"/>
      <c r="M143" s="223" cm="1">
        <f t="array" ref="M143">INDEX('Talnagögn | Numerical Data'!$1:$1048576, _xlfn.XMATCH($A143,'Talnagögn | Numerical Data'!$A:$A), _xlfn.XMATCH($B$2,'Talnagögn | Numerical Data'!$13:$13))/INDEX('Talnagögn | Numerical Data'!$1:$1048576, _xlfn.XMATCH($A143,'Talnagögn | Numerical Data'!$A:$A), _xlfn.XMATCH($B$4,'Talnagögn | Numerical Data'!$13:$13))-1</f>
        <v>7.4383311760110038E-2</v>
      </c>
      <c r="N143" s="768" cm="1">
        <f t="array" ref="N143">INDEX('Talnagögn | Numerical Data'!$1:$1048576, _xlfn.XMATCH($A143,'Talnagögn | Numerical Data'!$A:$A), _xlfn.XMATCH($B$2,'Talnagögn | Numerical Data'!$13:$13))-INDEX('Talnagögn | Numerical Data'!$1:$1048576, _xlfn.XMATCH($A143,'Talnagögn | Numerical Data'!$A:$A), _xlfn.XMATCH($B$5,'Talnagögn | Numerical Data'!$13:$13))</f>
        <v>197.64958303564981</v>
      </c>
      <c r="O143" s="763"/>
      <c r="P143" s="133" cm="1">
        <f t="array" ref="P143">INDEX('Talnagögn | Numerical Data'!$1:$1048576, _xlfn.XMATCH($A143,'Talnagögn | Numerical Data'!$A:$A), _xlfn.XMATCH($B$2,'Talnagögn | Numerical Data'!$13:$13))/INDEX('Talnagögn | Numerical Data'!$1:$1048576, _xlfn.XMATCH($A143,'Talnagögn | Numerical Data'!$A:$A), _xlfn.XMATCH($B$5,'Talnagögn | Numerical Data'!$13:$13))-1</f>
        <v>0.93870886120998231</v>
      </c>
      <c r="S143" s="13"/>
      <c r="T143" s="145"/>
      <c r="U143" s="129"/>
      <c r="V143" s="147"/>
      <c r="W143" s="57"/>
      <c r="X143" s="62"/>
      <c r="Y143" s="14"/>
      <c r="Z143" s="14"/>
      <c r="AA143" s="14"/>
      <c r="AB143" s="14"/>
      <c r="AC143" s="462"/>
      <c r="AF143" s="393" t="str">
        <f>'Talnagögn | Numerical Data'!$E$18</f>
        <v>Ferrosilicon and Silicon Metal Production</v>
      </c>
      <c r="AG143" s="768" cm="1">
        <f t="array" ref="AG143">INDEX('Talnagögn | Numerical Data'!$1:$1048576, _xlfn.XMATCH($A143,'Talnagögn | Numerical Data'!$A:$A), _xlfn.XMATCH($B$2,'Talnagögn | Numerical Data'!$13:$13))</f>
        <v>408.20430474231648</v>
      </c>
      <c r="AH143" s="763"/>
      <c r="AI143" s="99">
        <f t="shared" si="5"/>
        <v>9.0280837161691802E-2</v>
      </c>
      <c r="AJ143" s="768" cm="1">
        <f t="array" ref="AJ143">INDEX('Talnagögn | Numerical Data'!$1:$1048576, _xlfn.XMATCH($A143,'Talnagögn | Numerical Data'!$A:$A), _xlfn.XMATCH($B$2,'Talnagögn | Numerical Data'!$13:$13))-INDEX('Talnagögn | Numerical Data'!$1:$1048576, _xlfn.XMATCH($A143,'Talnagögn | Numerical Data'!$A:$A), _xlfn.XMATCH($B$3,'Talnagögn | Numerical Data'!$13:$13))</f>
        <v>-109.5160857933713</v>
      </c>
      <c r="AK143" s="763"/>
      <c r="AL143" s="72" cm="1">
        <f t="array" ref="AL143">INDEX('Talnagögn | Numerical Data'!$1:$1048576, _xlfn.XMATCH($A143,'Talnagögn | Numerical Data'!$A:$A), _xlfn.XMATCH($B$2,'Talnagögn | Numerical Data'!$13:$13))/INDEX('Talnagögn | Numerical Data'!$1:$1048576, _xlfn.XMATCH($A143,'Talnagögn | Numerical Data'!$A:$A), _xlfn.XMATCH($B$3,'Talnagögn | Numerical Data'!$13:$13))-1</f>
        <v>-0.21153519891317107</v>
      </c>
      <c r="AM143" s="807" cm="1">
        <f t="array" ref="AM143">INDEX('Talnagögn | Numerical Data'!$1:$1048576, _xlfn.XMATCH($A143,'Talnagögn | Numerical Data'!$A:$A), _xlfn.XMATCH($B$2,'Talnagögn | Numerical Data'!$13:$13))-INDEX('Talnagögn | Numerical Data'!$1:$1048576, _xlfn.XMATCH($A143,'Talnagögn | Numerical Data'!$A:$A), _xlfn.XMATCH($B$4,'Talnagögn | Numerical Data'!$13:$13))</f>
        <v>28.261410735916513</v>
      </c>
      <c r="AN143" s="808"/>
      <c r="AO143" s="223" cm="1">
        <f t="array" ref="AO143">INDEX('Talnagögn | Numerical Data'!$1:$1048576, _xlfn.XMATCH($A143,'Talnagögn | Numerical Data'!$A:$A), _xlfn.XMATCH($B$2,'Talnagögn | Numerical Data'!$13:$13))/INDEX('Talnagögn | Numerical Data'!$1:$1048576, _xlfn.XMATCH($A143,'Talnagögn | Numerical Data'!$A:$A), _xlfn.XMATCH($B$4,'Talnagögn | Numerical Data'!$13:$13))-1</f>
        <v>7.4383311760110038E-2</v>
      </c>
      <c r="AP143" s="768" cm="1">
        <f t="array" ref="AP143">INDEX('Talnagögn | Numerical Data'!$1:$1048576, _xlfn.XMATCH($A143,'Talnagögn | Numerical Data'!$A:$A), _xlfn.XMATCH($B$2,'Talnagögn | Numerical Data'!$13:$13))-INDEX('Talnagögn | Numerical Data'!$1:$1048576, _xlfn.XMATCH($A143,'Talnagögn | Numerical Data'!$A:$A), _xlfn.XMATCH($B$5,'Talnagögn | Numerical Data'!$13:$13))</f>
        <v>197.64958303564981</v>
      </c>
      <c r="AQ143" s="763"/>
      <c r="AR143" s="133" cm="1">
        <f t="array" ref="AR143">INDEX('Talnagögn | Numerical Data'!$1:$1048576, _xlfn.XMATCH($A143,'Talnagögn | Numerical Data'!$A:$A), _xlfn.XMATCH($B$2,'Talnagögn | Numerical Data'!$13:$13))/INDEX('Talnagögn | Numerical Data'!$1:$1048576, _xlfn.XMATCH($A143,'Talnagögn | Numerical Data'!$A:$A), _xlfn.XMATCH($B$5,'Talnagögn | Numerical Data'!$13:$13))-1</f>
        <v>0.93870886120998231</v>
      </c>
    </row>
    <row r="144" spans="1:44" s="1" customFormat="1" ht="21" customHeight="1" x14ac:dyDescent="0.25">
      <c r="A144" s="266" t="s">
        <v>58</v>
      </c>
      <c r="B144" s="5"/>
      <c r="C144" s="659" t="s">
        <v>62</v>
      </c>
      <c r="D144" s="82" t="str">
        <f>'Talnagögn | Numerical Data'!$D$19</f>
        <v>Landbúnaður</v>
      </c>
      <c r="E144" s="768" cm="1">
        <f t="array" ref="E144">INDEX('Talnagögn | Numerical Data'!$1:$1048576, _xlfn.XMATCH($A144,'Talnagögn | Numerical Data'!$A:$A), _xlfn.XMATCH($B$2,'Talnagögn | Numerical Data'!$13:$13))</f>
        <v>565.23858042692223</v>
      </c>
      <c r="F144" s="763"/>
      <c r="G144" s="77">
        <f t="shared" si="4"/>
        <v>0.12501145050207688</v>
      </c>
      <c r="H144" s="768" cm="1">
        <f t="array" ref="H144">INDEX('Talnagögn | Numerical Data'!$1:$1048576, _xlfn.XMATCH($A144,'Talnagögn | Numerical Data'!$A:$A), _xlfn.XMATCH($B$2,'Talnagögn | Numerical Data'!$13:$13))-INDEX('Talnagögn | Numerical Data'!$1:$1048576, _xlfn.XMATCH($A144,'Talnagögn | Numerical Data'!$A:$A), _xlfn.XMATCH($B$3,'Talnagögn | Numerical Data'!$13:$13))</f>
        <v>-25.863130580042139</v>
      </c>
      <c r="I144" s="763"/>
      <c r="J144" s="120" cm="1">
        <f t="array" ref="J144">INDEX('Talnagögn | Numerical Data'!$1:$1048576, _xlfn.XMATCH($A144,'Talnagögn | Numerical Data'!$A:$A), _xlfn.XMATCH($B$2,'Talnagögn | Numerical Data'!$13:$13))/INDEX('Talnagögn | Numerical Data'!$1:$1048576, _xlfn.XMATCH($A144,'Talnagögn | Numerical Data'!$A:$A), _xlfn.XMATCH($B$3,'Talnagögn | Numerical Data'!$13:$13))-1</f>
        <v>-4.3754112191594419E-2</v>
      </c>
      <c r="K144" s="807" cm="1">
        <f t="array" ref="K144">INDEX('Talnagögn | Numerical Data'!$1:$1048576, _xlfn.XMATCH($A144,'Talnagögn | Numerical Data'!$A:$A), _xlfn.XMATCH($B$2,'Talnagögn | Numerical Data'!$13:$13))-INDEX('Talnagögn | Numerical Data'!$1:$1048576, _xlfn.XMATCH($A144,'Talnagögn | Numerical Data'!$A:$A), _xlfn.XMATCH($B$4,'Talnagögn | Numerical Data'!$13:$13))</f>
        <v>-31.621235082022054</v>
      </c>
      <c r="L144" s="808"/>
      <c r="M144" s="223" cm="1">
        <f t="array" ref="M144">INDEX('Talnagögn | Numerical Data'!$1:$1048576, _xlfn.XMATCH($A144,'Talnagögn | Numerical Data'!$A:$A), _xlfn.XMATCH($B$2,'Talnagögn | Numerical Data'!$13:$13))/INDEX('Talnagögn | Numerical Data'!$1:$1048576, _xlfn.XMATCH($A144,'Talnagögn | Numerical Data'!$A:$A), _xlfn.XMATCH($B$4,'Talnagögn | Numerical Data'!$13:$13))-1</f>
        <v>-5.2979333271177764E-2</v>
      </c>
      <c r="N144" s="768" cm="1">
        <f t="array" ref="N144">INDEX('Talnagögn | Numerical Data'!$1:$1048576, _xlfn.XMATCH($A144,'Talnagögn | Numerical Data'!$A:$A), _xlfn.XMATCH($B$2,'Talnagögn | Numerical Data'!$13:$13))-INDEX('Talnagögn | Numerical Data'!$1:$1048576, _xlfn.XMATCH($A144,'Talnagögn | Numerical Data'!$A:$A), _xlfn.XMATCH($B$5,'Talnagögn | Numerical Data'!$13:$13))</f>
        <v>-110.71050725683256</v>
      </c>
      <c r="O144" s="763"/>
      <c r="P144" s="133" cm="1">
        <f t="array" ref="P144">INDEX('Talnagögn | Numerical Data'!$1:$1048576, _xlfn.XMATCH($A144,'Talnagögn | Numerical Data'!$A:$A), _xlfn.XMATCH($B$2,'Talnagögn | Numerical Data'!$13:$13))/INDEX('Talnagögn | Numerical Data'!$1:$1048576, _xlfn.XMATCH($A144,'Talnagögn | Numerical Data'!$A:$A), _xlfn.XMATCH($B$5,'Talnagögn | Numerical Data'!$13:$13))-1</f>
        <v>-0.16378527506590679</v>
      </c>
      <c r="S144" s="13"/>
      <c r="T144" s="145"/>
      <c r="U144" s="129"/>
      <c r="V144" s="147"/>
      <c r="W144" s="92"/>
      <c r="X144" s="62"/>
      <c r="Y144" s="14"/>
      <c r="Z144" s="14"/>
      <c r="AA144" s="14"/>
      <c r="AB144" s="14"/>
      <c r="AC144" s="462"/>
      <c r="AF144" s="393" t="str">
        <f>'Talnagögn | Numerical Data'!$E$19</f>
        <v>Agriculture</v>
      </c>
      <c r="AG144" s="768" cm="1">
        <f t="array" ref="AG144">INDEX('Talnagögn | Numerical Data'!$1:$1048576, _xlfn.XMATCH($A144,'Talnagögn | Numerical Data'!$A:$A), _xlfn.XMATCH($B$2,'Talnagögn | Numerical Data'!$13:$13))</f>
        <v>565.23858042692223</v>
      </c>
      <c r="AH144" s="763"/>
      <c r="AI144" s="77">
        <f t="shared" si="5"/>
        <v>0.12501145050207688</v>
      </c>
      <c r="AJ144" s="768" cm="1">
        <f t="array" ref="AJ144">INDEX('Talnagögn | Numerical Data'!$1:$1048576, _xlfn.XMATCH($A144,'Talnagögn | Numerical Data'!$A:$A), _xlfn.XMATCH($B$2,'Talnagögn | Numerical Data'!$13:$13))-INDEX('Talnagögn | Numerical Data'!$1:$1048576, _xlfn.XMATCH($A144,'Talnagögn | Numerical Data'!$A:$A), _xlfn.XMATCH($B$3,'Talnagögn | Numerical Data'!$13:$13))</f>
        <v>-25.863130580042139</v>
      </c>
      <c r="AK144" s="763"/>
      <c r="AL144" s="120" cm="1">
        <f t="array" ref="AL144">INDEX('Talnagögn | Numerical Data'!$1:$1048576, _xlfn.XMATCH($A144,'Talnagögn | Numerical Data'!$A:$A), _xlfn.XMATCH($B$2,'Talnagögn | Numerical Data'!$13:$13))/INDEX('Talnagögn | Numerical Data'!$1:$1048576, _xlfn.XMATCH($A144,'Talnagögn | Numerical Data'!$A:$A), _xlfn.XMATCH($B$3,'Talnagögn | Numerical Data'!$13:$13))-1</f>
        <v>-4.3754112191594419E-2</v>
      </c>
      <c r="AM144" s="807" cm="1">
        <f t="array" ref="AM144">INDEX('Talnagögn | Numerical Data'!$1:$1048576, _xlfn.XMATCH($A144,'Talnagögn | Numerical Data'!$A:$A), _xlfn.XMATCH($B$2,'Talnagögn | Numerical Data'!$13:$13))-INDEX('Talnagögn | Numerical Data'!$1:$1048576, _xlfn.XMATCH($A144,'Talnagögn | Numerical Data'!$A:$A), _xlfn.XMATCH($B$4,'Talnagögn | Numerical Data'!$13:$13))</f>
        <v>-31.621235082022054</v>
      </c>
      <c r="AN144" s="808"/>
      <c r="AO144" s="223" cm="1">
        <f t="array" ref="AO144">INDEX('Talnagögn | Numerical Data'!$1:$1048576, _xlfn.XMATCH($A144,'Talnagögn | Numerical Data'!$A:$A), _xlfn.XMATCH($B$2,'Talnagögn | Numerical Data'!$13:$13))/INDEX('Talnagögn | Numerical Data'!$1:$1048576, _xlfn.XMATCH($A144,'Talnagögn | Numerical Data'!$A:$A), _xlfn.XMATCH($B$4,'Talnagögn | Numerical Data'!$13:$13))-1</f>
        <v>-5.2979333271177764E-2</v>
      </c>
      <c r="AP144" s="768" cm="1">
        <f t="array" ref="AP144">INDEX('Talnagögn | Numerical Data'!$1:$1048576, _xlfn.XMATCH($A144,'Talnagögn | Numerical Data'!$A:$A), _xlfn.XMATCH($B$2,'Talnagögn | Numerical Data'!$13:$13))-INDEX('Talnagögn | Numerical Data'!$1:$1048576, _xlfn.XMATCH($A144,'Talnagögn | Numerical Data'!$A:$A), _xlfn.XMATCH($B$5,'Talnagögn | Numerical Data'!$13:$13))</f>
        <v>-110.71050725683256</v>
      </c>
      <c r="AQ144" s="763"/>
      <c r="AR144" s="133" cm="1">
        <f t="array" ref="AR144">INDEX('Talnagögn | Numerical Data'!$1:$1048576, _xlfn.XMATCH($A144,'Talnagögn | Numerical Data'!$A:$A), _xlfn.XMATCH($B$2,'Talnagögn | Numerical Data'!$13:$13))/INDEX('Talnagögn | Numerical Data'!$1:$1048576, _xlfn.XMATCH($A144,'Talnagögn | Numerical Data'!$A:$A), _xlfn.XMATCH($B$5,'Talnagögn | Numerical Data'!$13:$13))-1</f>
        <v>-0.16378527506590679</v>
      </c>
    </row>
    <row r="145" spans="1:44" s="1" customFormat="1" ht="21" customHeight="1" x14ac:dyDescent="0.25">
      <c r="A145" s="266" t="s">
        <v>60</v>
      </c>
      <c r="B145" s="5" t="s">
        <v>62</v>
      </c>
      <c r="C145" s="659" t="s">
        <v>62</v>
      </c>
      <c r="D145" s="82" t="str">
        <f>'Talnagögn | Numerical Data'!$D$20</f>
        <v>Úrgangur</v>
      </c>
      <c r="E145" s="768" cm="1">
        <f t="array" ref="E145">INDEX('Talnagögn | Numerical Data'!$1:$1048576, _xlfn.XMATCH($A145,'Talnagögn | Numerical Data'!$A:$A), _xlfn.XMATCH($B$2,'Talnagögn | Numerical Data'!$13:$13))</f>
        <v>234.073911665163</v>
      </c>
      <c r="F145" s="763"/>
      <c r="G145" s="99">
        <f t="shared" si="4"/>
        <v>5.1769147109271337E-2</v>
      </c>
      <c r="H145" s="768" cm="1">
        <f t="array" ref="H145">INDEX('Talnagögn | Numerical Data'!$1:$1048576, _xlfn.XMATCH($A145,'Talnagögn | Numerical Data'!$A:$A), _xlfn.XMATCH($B$2,'Talnagögn | Numerical Data'!$13:$13))-INDEX('Talnagögn | Numerical Data'!$1:$1048576, _xlfn.XMATCH($A145,'Talnagögn | Numerical Data'!$A:$A), _xlfn.XMATCH($B$3,'Talnagögn | Numerical Data'!$13:$13))</f>
        <v>-13.314462261809012</v>
      </c>
      <c r="I145" s="763"/>
      <c r="J145" s="120" cm="1">
        <f t="array" ref="J145">INDEX('Talnagögn | Numerical Data'!$1:$1048576, _xlfn.XMATCH($A145,'Talnagögn | Numerical Data'!$A:$A), _xlfn.XMATCH($B$2,'Talnagögn | Numerical Data'!$13:$13))/INDEX('Talnagögn | Numerical Data'!$1:$1048576, _xlfn.XMATCH($A145,'Talnagögn | Numerical Data'!$A:$A), _xlfn.XMATCH($B$3,'Talnagögn | Numerical Data'!$13:$13))-1</f>
        <v>-5.3820080751811661E-2</v>
      </c>
      <c r="K145" s="807" cm="1">
        <f t="array" ref="K145">INDEX('Talnagögn | Numerical Data'!$1:$1048576, _xlfn.XMATCH($A145,'Talnagögn | Numerical Data'!$A:$A), _xlfn.XMATCH($B$2,'Talnagögn | Numerical Data'!$13:$13))-INDEX('Talnagögn | Numerical Data'!$1:$1048576, _xlfn.XMATCH($A145,'Talnagögn | Numerical Data'!$A:$A), _xlfn.XMATCH($B$4,'Talnagögn | Numerical Data'!$13:$13))</f>
        <v>-78.254825009766535</v>
      </c>
      <c r="L145" s="808"/>
      <c r="M145" s="148" cm="1">
        <f t="array" ref="M145">INDEX('Talnagögn | Numerical Data'!$1:$1048576, _xlfn.XMATCH($A145,'Talnagögn | Numerical Data'!$A:$A), _xlfn.XMATCH($B$2,'Talnagögn | Numerical Data'!$13:$13))/INDEX('Talnagögn | Numerical Data'!$1:$1048576, _xlfn.XMATCH($A145,'Talnagögn | Numerical Data'!$A:$A), _xlfn.XMATCH($B$4,'Talnagögn | Numerical Data'!$13:$13))-1</f>
        <v>-0.25055275362386475</v>
      </c>
      <c r="N145" s="768" cm="1">
        <f t="array" ref="N145">INDEX('Talnagögn | Numerical Data'!$1:$1048576, _xlfn.XMATCH($A145,'Talnagögn | Numerical Data'!$A:$A), _xlfn.XMATCH($B$2,'Talnagögn | Numerical Data'!$13:$13))-INDEX('Talnagögn | Numerical Data'!$1:$1048576, _xlfn.XMATCH($A145,'Talnagögn | Numerical Data'!$A:$A), _xlfn.XMATCH($B$5,'Talnagögn | Numerical Data'!$13:$13))</f>
        <v>25.208477775360421</v>
      </c>
      <c r="O145" s="763"/>
      <c r="P145" s="73" cm="1">
        <f t="array" ref="P145">INDEX('Talnagögn | Numerical Data'!$1:$1048576, _xlfn.XMATCH($A145,'Talnagögn | Numerical Data'!$A:$A), _xlfn.XMATCH($B$2,'Talnagögn | Numerical Data'!$13:$13))/INDEX('Talnagögn | Numerical Data'!$1:$1048576, _xlfn.XMATCH($A145,'Talnagögn | Numerical Data'!$A:$A), _xlfn.XMATCH($B$5,'Talnagögn | Numerical Data'!$13:$13))-1</f>
        <v>0.12069243486531334</v>
      </c>
      <c r="S145" s="13"/>
      <c r="T145" s="145"/>
      <c r="U145" s="144"/>
      <c r="V145" s="147"/>
      <c r="W145" s="147"/>
      <c r="X145" s="73"/>
      <c r="Y145" s="14"/>
      <c r="Z145" s="14"/>
      <c r="AA145" s="14"/>
      <c r="AB145" s="14"/>
      <c r="AC145" s="462"/>
      <c r="AF145" s="393" t="str">
        <f>'Talnagögn | Numerical Data'!$E$20</f>
        <v>Waste</v>
      </c>
      <c r="AG145" s="768" cm="1">
        <f t="array" ref="AG145">INDEX('Talnagögn | Numerical Data'!$1:$1048576, _xlfn.XMATCH($A145,'Talnagögn | Numerical Data'!$A:$A), _xlfn.XMATCH($B$2,'Talnagögn | Numerical Data'!$13:$13))</f>
        <v>234.073911665163</v>
      </c>
      <c r="AH145" s="763"/>
      <c r="AI145" s="99">
        <f t="shared" si="5"/>
        <v>5.1769147109271337E-2</v>
      </c>
      <c r="AJ145" s="768" cm="1">
        <f t="array" ref="AJ145">INDEX('Talnagögn | Numerical Data'!$1:$1048576, _xlfn.XMATCH($A145,'Talnagögn | Numerical Data'!$A:$A), _xlfn.XMATCH($B$2,'Talnagögn | Numerical Data'!$13:$13))-INDEX('Talnagögn | Numerical Data'!$1:$1048576, _xlfn.XMATCH($A145,'Talnagögn | Numerical Data'!$A:$A), _xlfn.XMATCH($B$3,'Talnagögn | Numerical Data'!$13:$13))</f>
        <v>-13.314462261809012</v>
      </c>
      <c r="AK145" s="763"/>
      <c r="AL145" s="120" cm="1">
        <f t="array" ref="AL145">INDEX('Talnagögn | Numerical Data'!$1:$1048576, _xlfn.XMATCH($A145,'Talnagögn | Numerical Data'!$A:$A), _xlfn.XMATCH($B$2,'Talnagögn | Numerical Data'!$13:$13))/INDEX('Talnagögn | Numerical Data'!$1:$1048576, _xlfn.XMATCH($A145,'Talnagögn | Numerical Data'!$A:$A), _xlfn.XMATCH($B$3,'Talnagögn | Numerical Data'!$13:$13))-1</f>
        <v>-5.3820080751811661E-2</v>
      </c>
      <c r="AM145" s="807" cm="1">
        <f t="array" ref="AM145">INDEX('Talnagögn | Numerical Data'!$1:$1048576, _xlfn.XMATCH($A145,'Talnagögn | Numerical Data'!$A:$A), _xlfn.XMATCH($B$2,'Talnagögn | Numerical Data'!$13:$13))-INDEX('Talnagögn | Numerical Data'!$1:$1048576, _xlfn.XMATCH($A145,'Talnagögn | Numerical Data'!$A:$A), _xlfn.XMATCH($B$4,'Talnagögn | Numerical Data'!$13:$13))</f>
        <v>-78.254825009766535</v>
      </c>
      <c r="AN145" s="808"/>
      <c r="AO145" s="148" cm="1">
        <f t="array" ref="AO145">INDEX('Talnagögn | Numerical Data'!$1:$1048576, _xlfn.XMATCH($A145,'Talnagögn | Numerical Data'!$A:$A), _xlfn.XMATCH($B$2,'Talnagögn | Numerical Data'!$13:$13))/INDEX('Talnagögn | Numerical Data'!$1:$1048576, _xlfn.XMATCH($A145,'Talnagögn | Numerical Data'!$A:$A), _xlfn.XMATCH($B$4,'Talnagögn | Numerical Data'!$13:$13))-1</f>
        <v>-0.25055275362386475</v>
      </c>
      <c r="AP145" s="768" cm="1">
        <f t="array" ref="AP145">INDEX('Talnagögn | Numerical Data'!$1:$1048576, _xlfn.XMATCH($A145,'Talnagögn | Numerical Data'!$A:$A), _xlfn.XMATCH($B$2,'Talnagögn | Numerical Data'!$13:$13))-INDEX('Talnagögn | Numerical Data'!$1:$1048576, _xlfn.XMATCH($A145,'Talnagögn | Numerical Data'!$A:$A), _xlfn.XMATCH($B$5,'Talnagögn | Numerical Data'!$13:$13))</f>
        <v>25.208477775360421</v>
      </c>
      <c r="AQ145" s="763"/>
      <c r="AR145" s="73" cm="1">
        <f t="array" ref="AR145">INDEX('Talnagögn | Numerical Data'!$1:$1048576, _xlfn.XMATCH($A145,'Talnagögn | Numerical Data'!$A:$A), _xlfn.XMATCH($B$2,'Talnagögn | Numerical Data'!$13:$13))/INDEX('Talnagögn | Numerical Data'!$1:$1048576, _xlfn.XMATCH($A145,'Talnagögn | Numerical Data'!$A:$A), _xlfn.XMATCH($B$5,'Talnagögn | Numerical Data'!$13:$13))-1</f>
        <v>0.12069243486531334</v>
      </c>
    </row>
    <row r="146" spans="1:44" s="1" customFormat="1" ht="21" customHeight="1" x14ac:dyDescent="0.25">
      <c r="A146" s="162" t="s">
        <v>134</v>
      </c>
      <c r="B146" s="5" t="s">
        <v>62</v>
      </c>
      <c r="C146" s="659" t="s">
        <v>62</v>
      </c>
      <c r="D146" s="61" t="str">
        <f>'Talnagögn | Numerical Data'!$D$21</f>
        <v>Önnur losun</v>
      </c>
      <c r="E146" s="769" cm="1">
        <f t="array" ref="E146">INDEX('Talnagögn | Numerical Data'!$1:$1048576, _xlfn.XMATCH($A146,'Talnagögn | Numerical Data'!$A:$A), _xlfn.XMATCH($B$2,'Talnagögn | Numerical Data'!$13:$13))</f>
        <v>329.2895244024412</v>
      </c>
      <c r="F146" s="770"/>
      <c r="G146" s="88">
        <f t="shared" si="4"/>
        <v>7.2827585565013092E-2</v>
      </c>
      <c r="H146" s="769" cm="1">
        <f t="array" ref="H146">INDEX('Talnagögn | Numerical Data'!$1:$1048576, _xlfn.XMATCH($A146,'Talnagögn | Numerical Data'!$A:$A), _xlfn.XMATCH($B$2,'Talnagögn | Numerical Data'!$13:$13))-INDEX('Talnagögn | Numerical Data'!$1:$1048576, _xlfn.XMATCH($A146,'Talnagögn | Numerical Data'!$A:$A), _xlfn.XMATCH($B$3,'Talnagögn | Numerical Data'!$13:$13))</f>
        <v>-38.094458818804924</v>
      </c>
      <c r="I146" s="770"/>
      <c r="J146" s="131" cm="1">
        <f t="array" ref="J146">INDEX('Talnagögn | Numerical Data'!$1:$1048576, _xlfn.XMATCH($A146,'Talnagögn | Numerical Data'!$A:$A), _xlfn.XMATCH($B$2,'Talnagögn | Numerical Data'!$13:$13))/INDEX('Talnagögn | Numerical Data'!$1:$1048576, _xlfn.XMATCH($A146,'Talnagögn | Numerical Data'!$A:$A), _xlfn.XMATCH($B$3,'Talnagögn | Numerical Data'!$13:$13))-1</f>
        <v>-0.10369112579375472</v>
      </c>
      <c r="K146" s="815" cm="1">
        <f t="array" ref="K146">INDEX('Talnagögn | Numerical Data'!$1:$1048576, _xlfn.XMATCH($A146,'Talnagögn | Numerical Data'!$A:$A), _xlfn.XMATCH($B$2,'Talnagögn | Numerical Data'!$13:$13))-INDEX('Talnagögn | Numerical Data'!$1:$1048576, _xlfn.XMATCH($A146,'Talnagögn | Numerical Data'!$A:$A), _xlfn.XMATCH($B$4,'Talnagögn | Numerical Data'!$13:$13))</f>
        <v>-318.17618758050685</v>
      </c>
      <c r="L146" s="816"/>
      <c r="M146" s="131" cm="1">
        <f t="array" ref="M146">INDEX('Talnagögn | Numerical Data'!$1:$1048576, _xlfn.XMATCH($A146,'Talnagögn | Numerical Data'!$A:$A), _xlfn.XMATCH($B$2,'Talnagögn | Numerical Data'!$13:$13))/INDEX('Talnagögn | Numerical Data'!$1:$1048576, _xlfn.XMATCH($A146,'Talnagögn | Numerical Data'!$A:$A), _xlfn.XMATCH($B$4,'Talnagögn | Numerical Data'!$13:$13))-1</f>
        <v>-0.49141781825951958</v>
      </c>
      <c r="N146" s="769" cm="1">
        <f t="array" ref="N146">INDEX('Talnagögn | Numerical Data'!$1:$1048576, _xlfn.XMATCH($A146,'Talnagögn | Numerical Data'!$A:$A), _xlfn.XMATCH($B$2,'Talnagögn | Numerical Data'!$13:$13))-INDEX('Talnagögn | Numerical Data'!$1:$1048576, _xlfn.XMATCH($A146,'Talnagögn | Numerical Data'!$A:$A), _xlfn.XMATCH($B$5,'Talnagögn | Numerical Data'!$13:$13))</f>
        <v>-266.6311934377236</v>
      </c>
      <c r="O146" s="770"/>
      <c r="P146" s="76" cm="1">
        <f t="array" ref="P146">INDEX('Talnagögn | Numerical Data'!$1:$1048576, _xlfn.XMATCH($A146,'Talnagögn | Numerical Data'!$A:$A), _xlfn.XMATCH($B$2,'Talnagögn | Numerical Data'!$13:$13))/INDEX('Talnagögn | Numerical Data'!$1:$1048576, _xlfn.XMATCH($A146,'Talnagögn | Numerical Data'!$A:$A), _xlfn.XMATCH($B$5,'Talnagögn | Numerical Data'!$13:$13))-1</f>
        <v>-0.44742729268432357</v>
      </c>
      <c r="S146" s="13"/>
      <c r="T146" s="145"/>
      <c r="U146" s="144"/>
      <c r="V146" s="147"/>
      <c r="W146" s="35"/>
      <c r="X146" s="62"/>
      <c r="Y146" s="14"/>
      <c r="Z146" s="14"/>
      <c r="AA146" s="14"/>
      <c r="AB146" s="14"/>
      <c r="AC146" s="462"/>
      <c r="AF146" s="274" t="str">
        <f>'Talnagögn | Numerical Data'!$E$21</f>
        <v>Other Emissions</v>
      </c>
      <c r="AG146" s="769" cm="1">
        <f t="array" ref="AG146">INDEX('Talnagögn | Numerical Data'!$1:$1048576, _xlfn.XMATCH($A146,'Talnagögn | Numerical Data'!$A:$A), _xlfn.XMATCH($B$2,'Talnagögn | Numerical Data'!$13:$13))</f>
        <v>329.2895244024412</v>
      </c>
      <c r="AH146" s="770"/>
      <c r="AI146" s="88">
        <f t="shared" si="5"/>
        <v>7.2827585565013092E-2</v>
      </c>
      <c r="AJ146" s="769" cm="1">
        <f t="array" ref="AJ146">INDEX('Talnagögn | Numerical Data'!$1:$1048576, _xlfn.XMATCH($A146,'Talnagögn | Numerical Data'!$A:$A), _xlfn.XMATCH($B$2,'Talnagögn | Numerical Data'!$13:$13))-INDEX('Talnagögn | Numerical Data'!$1:$1048576, _xlfn.XMATCH($A146,'Talnagögn | Numerical Data'!$A:$A), _xlfn.XMATCH($B$3,'Talnagögn | Numerical Data'!$13:$13))</f>
        <v>-38.094458818804924</v>
      </c>
      <c r="AK146" s="770"/>
      <c r="AL146" s="131" cm="1">
        <f t="array" ref="AL146">INDEX('Talnagögn | Numerical Data'!$1:$1048576, _xlfn.XMATCH($A146,'Talnagögn | Numerical Data'!$A:$A), _xlfn.XMATCH($B$2,'Talnagögn | Numerical Data'!$13:$13))/INDEX('Talnagögn | Numerical Data'!$1:$1048576, _xlfn.XMATCH($A146,'Talnagögn | Numerical Data'!$A:$A), _xlfn.XMATCH($B$3,'Talnagögn | Numerical Data'!$13:$13))-1</f>
        <v>-0.10369112579375472</v>
      </c>
      <c r="AM146" s="815" cm="1">
        <f t="array" ref="AM146">INDEX('Talnagögn | Numerical Data'!$1:$1048576, _xlfn.XMATCH($A146,'Talnagögn | Numerical Data'!$A:$A), _xlfn.XMATCH($B$2,'Talnagögn | Numerical Data'!$13:$13))-INDEX('Talnagögn | Numerical Data'!$1:$1048576, _xlfn.XMATCH($A146,'Talnagögn | Numerical Data'!$A:$A), _xlfn.XMATCH($B$4,'Talnagögn | Numerical Data'!$13:$13))</f>
        <v>-318.17618758050685</v>
      </c>
      <c r="AN146" s="816"/>
      <c r="AO146" s="131" cm="1">
        <f t="array" ref="AO146">INDEX('Talnagögn | Numerical Data'!$1:$1048576, _xlfn.XMATCH($A146,'Talnagögn | Numerical Data'!$A:$A), _xlfn.XMATCH($B$2,'Talnagögn | Numerical Data'!$13:$13))/INDEX('Talnagögn | Numerical Data'!$1:$1048576, _xlfn.XMATCH($A146,'Talnagögn | Numerical Data'!$A:$A), _xlfn.XMATCH($B$4,'Talnagögn | Numerical Data'!$13:$13))-1</f>
        <v>-0.49141781825951958</v>
      </c>
      <c r="AP146" s="769" cm="1">
        <f t="array" ref="AP146">INDEX('Talnagögn | Numerical Data'!$1:$1048576, _xlfn.XMATCH($A146,'Talnagögn | Numerical Data'!$A:$A), _xlfn.XMATCH($B$2,'Talnagögn | Numerical Data'!$13:$13))-INDEX('Talnagögn | Numerical Data'!$1:$1048576, _xlfn.XMATCH($A146,'Talnagögn | Numerical Data'!$A:$A), _xlfn.XMATCH($B$5,'Talnagögn | Numerical Data'!$13:$13))</f>
        <v>-266.6311934377236</v>
      </c>
      <c r="AQ146" s="770"/>
      <c r="AR146" s="76" cm="1">
        <f t="array" ref="AR146">INDEX('Talnagögn | Numerical Data'!$1:$1048576, _xlfn.XMATCH($A146,'Talnagögn | Numerical Data'!$A:$A), _xlfn.XMATCH($B$2,'Talnagögn | Numerical Data'!$13:$13))/INDEX('Talnagögn | Numerical Data'!$1:$1048576, _xlfn.XMATCH($A146,'Talnagögn | Numerical Data'!$A:$A), _xlfn.XMATCH($B$5,'Talnagögn | Numerical Data'!$13:$13))-1</f>
        <v>-0.44742729268432357</v>
      </c>
    </row>
    <row r="147" spans="1:44" s="1" customFormat="1" ht="28.5" customHeight="1" x14ac:dyDescent="0.25">
      <c r="A147" s="162" t="s">
        <v>63</v>
      </c>
      <c r="B147" s="5" t="s">
        <v>62</v>
      </c>
      <c r="C147" s="659" t="s">
        <v>62</v>
      </c>
      <c r="D147" s="63" t="s">
        <v>13</v>
      </c>
      <c r="E147" s="809" cm="1">
        <f t="array" ref="E147">INDEX('Talnagögn | Numerical Data'!$1:$1048576, _xlfn.XMATCH($A147,'Talnagögn | Numerical Data'!$A:$A), _xlfn.XMATCH($B$2,'Talnagögn | Numerical Data'!$13:$13))</f>
        <v>4521.4944563620729</v>
      </c>
      <c r="F147" s="810"/>
      <c r="G147" s="138">
        <f t="shared" si="4"/>
        <v>1</v>
      </c>
      <c r="H147" s="809" cm="1">
        <f t="array" ref="H147">INDEX('Talnagögn | Numerical Data'!$1:$1048576, _xlfn.XMATCH($A147,'Talnagögn | Numerical Data'!$A:$A), _xlfn.XMATCH($B$2,'Talnagögn | Numerical Data'!$13:$13))-INDEX('Talnagögn | Numerical Data'!$1:$1048576, _xlfn.XMATCH($A147,'Talnagögn | Numerical Data'!$A:$A), _xlfn.XMATCH($B$3,'Talnagögn | Numerical Data'!$13:$13))</f>
        <v>-141.49109204118758</v>
      </c>
      <c r="I147" s="810"/>
      <c r="J147" s="609" cm="1">
        <f t="array" ref="J147">INDEX('Talnagögn | Numerical Data'!$1:$1048576, _xlfn.XMATCH($A147,'Talnagögn | Numerical Data'!$A:$A), _xlfn.XMATCH($B$2,'Talnagögn | Numerical Data'!$13:$13))/INDEX('Talnagögn | Numerical Data'!$1:$1048576, _xlfn.XMATCH($A147,'Talnagögn | Numerical Data'!$A:$A), _xlfn.XMATCH($B$3,'Talnagögn | Numerical Data'!$13:$13))-1</f>
        <v>-3.0343454975887307E-2</v>
      </c>
      <c r="K147" s="809" cm="1">
        <f t="array" ref="K147">INDEX('Talnagögn | Numerical Data'!$1:$1048576, _xlfn.XMATCH($A147,'Talnagögn | Numerical Data'!$A:$A), _xlfn.XMATCH($B$2,'Talnagögn | Numerical Data'!$13:$13))-INDEX('Talnagögn | Numerical Data'!$1:$1048576, _xlfn.XMATCH($A147,'Talnagögn | Numerical Data'!$A:$A), _xlfn.XMATCH($B$4,'Talnagögn | Numerical Data'!$13:$13))</f>
        <v>503.41812074525069</v>
      </c>
      <c r="L147" s="810"/>
      <c r="M147" s="153" cm="1">
        <f t="array" ref="M147">INDEX('Talnagögn | Numerical Data'!$1:$1048576, _xlfn.XMATCH($A147,'Talnagögn | Numerical Data'!$A:$A), _xlfn.XMATCH($B$2,'Talnagögn | Numerical Data'!$13:$13))/INDEX('Talnagögn | Numerical Data'!$1:$1048576, _xlfn.XMATCH($A147,'Talnagögn | Numerical Data'!$A:$A), _xlfn.XMATCH($B$4,'Talnagögn | Numerical Data'!$13:$13))-1</f>
        <v>0.12528834165814073</v>
      </c>
      <c r="N147" s="809" cm="1">
        <f t="array" ref="N147">INDEX('Talnagögn | Numerical Data'!$1:$1048576, _xlfn.XMATCH($A147,'Talnagögn | Numerical Data'!$A:$A), _xlfn.XMATCH($B$2,'Talnagögn | Numerical Data'!$13:$13))-INDEX('Talnagögn | Numerical Data'!$1:$1048576, _xlfn.XMATCH($A147,'Talnagögn | Numerical Data'!$A:$A), _xlfn.XMATCH($B$5,'Talnagögn | Numerical Data'!$13:$13))</f>
        <v>893.47874843401223</v>
      </c>
      <c r="O147" s="810"/>
      <c r="P147" s="132" cm="1">
        <f t="array" ref="P147">INDEX('Talnagögn | Numerical Data'!$1:$1048576, _xlfn.XMATCH($A147,'Talnagögn | Numerical Data'!$A:$A), _xlfn.XMATCH($B$2,'Talnagögn | Numerical Data'!$13:$13))/INDEX('Talnagögn | Numerical Data'!$1:$1048576, _xlfn.XMATCH($A147,'Talnagögn | Numerical Data'!$A:$A), _xlfn.XMATCH($B$5,'Talnagögn | Numerical Data'!$13:$13))-1</f>
        <v>0.2462720176435711</v>
      </c>
      <c r="S147" s="13"/>
      <c r="T147" s="151"/>
      <c r="U147" s="152"/>
      <c r="V147" s="14"/>
      <c r="W147" s="14"/>
      <c r="X147" s="14"/>
      <c r="Y147" s="14"/>
      <c r="Z147" s="14"/>
      <c r="AA147" s="14"/>
      <c r="AB147" s="14"/>
      <c r="AC147" s="462"/>
      <c r="AF147" s="47" t="s">
        <v>245</v>
      </c>
      <c r="AG147" s="809" cm="1">
        <f t="array" ref="AG147">INDEX('Talnagögn | Numerical Data'!$1:$1048576, _xlfn.XMATCH($A147,'Talnagögn | Numerical Data'!$A:$A), _xlfn.XMATCH($B$2,'Talnagögn | Numerical Data'!$13:$13))</f>
        <v>4521.4944563620729</v>
      </c>
      <c r="AH147" s="810"/>
      <c r="AI147" s="138">
        <f t="shared" si="5"/>
        <v>1</v>
      </c>
      <c r="AJ147" s="809" cm="1">
        <f t="array" ref="AJ147">INDEX('Talnagögn | Numerical Data'!$1:$1048576, _xlfn.XMATCH($A147,'Talnagögn | Numerical Data'!$A:$A), _xlfn.XMATCH($B$2,'Talnagögn | Numerical Data'!$13:$13))-INDEX('Talnagögn | Numerical Data'!$1:$1048576, _xlfn.XMATCH($A147,'Talnagögn | Numerical Data'!$A:$A), _xlfn.XMATCH($B$3,'Talnagögn | Numerical Data'!$13:$13))</f>
        <v>-141.49109204118758</v>
      </c>
      <c r="AK147" s="810"/>
      <c r="AL147" s="609" cm="1">
        <f t="array" ref="AL147">INDEX('Talnagögn | Numerical Data'!$1:$1048576, _xlfn.XMATCH($A147,'Talnagögn | Numerical Data'!$A:$A), _xlfn.XMATCH($B$2,'Talnagögn | Numerical Data'!$13:$13))/INDEX('Talnagögn | Numerical Data'!$1:$1048576, _xlfn.XMATCH($A147,'Talnagögn | Numerical Data'!$A:$A), _xlfn.XMATCH($B$3,'Talnagögn | Numerical Data'!$13:$13))-1</f>
        <v>-3.0343454975887307E-2</v>
      </c>
      <c r="AM147" s="809" cm="1">
        <f t="array" ref="AM147">INDEX('Talnagögn | Numerical Data'!$1:$1048576, _xlfn.XMATCH($A147,'Talnagögn | Numerical Data'!$A:$A), _xlfn.XMATCH($B$2,'Talnagögn | Numerical Data'!$13:$13))-INDEX('Talnagögn | Numerical Data'!$1:$1048576, _xlfn.XMATCH($A147,'Talnagögn | Numerical Data'!$A:$A), _xlfn.XMATCH($B$4,'Talnagögn | Numerical Data'!$13:$13))</f>
        <v>503.41812074525069</v>
      </c>
      <c r="AN147" s="810"/>
      <c r="AO147" s="153" cm="1">
        <f t="array" ref="AO147">INDEX('Talnagögn | Numerical Data'!$1:$1048576, _xlfn.XMATCH($A147,'Talnagögn | Numerical Data'!$A:$A), _xlfn.XMATCH($B$2,'Talnagögn | Numerical Data'!$13:$13))/INDEX('Talnagögn | Numerical Data'!$1:$1048576, _xlfn.XMATCH($A147,'Talnagögn | Numerical Data'!$A:$A), _xlfn.XMATCH($B$4,'Talnagögn | Numerical Data'!$13:$13))-1</f>
        <v>0.12528834165814073</v>
      </c>
      <c r="AP147" s="809" cm="1">
        <f t="array" ref="AP147">INDEX('Talnagögn | Numerical Data'!$1:$1048576, _xlfn.XMATCH($A147,'Talnagögn | Numerical Data'!$A:$A), _xlfn.XMATCH($B$2,'Talnagögn | Numerical Data'!$13:$13))-INDEX('Talnagögn | Numerical Data'!$1:$1048576, _xlfn.XMATCH($A147,'Talnagögn | Numerical Data'!$A:$A), _xlfn.XMATCH($B$5,'Talnagögn | Numerical Data'!$13:$13))</f>
        <v>893.47874843401223</v>
      </c>
      <c r="AQ147" s="810"/>
      <c r="AR147" s="132" cm="1">
        <f t="array" ref="AR147">INDEX('Talnagögn | Numerical Data'!$1:$1048576, _xlfn.XMATCH($A147,'Talnagögn | Numerical Data'!$A:$A), _xlfn.XMATCH($B$2,'Talnagögn | Numerical Data'!$13:$13))/INDEX('Talnagögn | Numerical Data'!$1:$1048576, _xlfn.XMATCH($A147,'Talnagögn | Numerical Data'!$A:$A), _xlfn.XMATCH($B$5,'Talnagögn | Numerical Data'!$13:$13))-1</f>
        <v>0.2462720176435711</v>
      </c>
    </row>
    <row r="148" spans="1:44" s="1" customFormat="1" ht="13.5" customHeight="1" x14ac:dyDescent="0.25">
      <c r="A148" s="263"/>
      <c r="B148" s="5"/>
      <c r="C148" s="659" t="s">
        <v>62</v>
      </c>
      <c r="D148" s="11"/>
      <c r="E148" s="146"/>
      <c r="F148" s="146"/>
      <c r="G148" s="12"/>
      <c r="H148" s="12"/>
      <c r="I148" s="12"/>
      <c r="J148" s="149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3"/>
      <c r="AA148" s="14"/>
      <c r="AB148" s="14"/>
      <c r="AC148" s="397"/>
      <c r="AD148" s="14"/>
      <c r="AE148" s="14"/>
      <c r="AF148" s="14"/>
      <c r="AG148" s="14"/>
      <c r="AH148" s="14"/>
      <c r="AI148" s="14"/>
      <c r="AJ148" s="15"/>
    </row>
    <row r="149" spans="1:44" s="1" customFormat="1" ht="13.5" customHeight="1" x14ac:dyDescent="0.25">
      <c r="A149" s="263"/>
      <c r="B149" s="5"/>
      <c r="C149" s="659" t="s">
        <v>62</v>
      </c>
      <c r="D149" s="11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3"/>
      <c r="AA149" s="14"/>
      <c r="AB149" s="14"/>
      <c r="AC149" s="397"/>
      <c r="AD149" s="14"/>
      <c r="AE149" s="14"/>
      <c r="AF149" s="14"/>
      <c r="AG149" s="14"/>
      <c r="AH149" s="14"/>
      <c r="AI149" s="14"/>
      <c r="AJ149" s="15"/>
    </row>
    <row r="150" spans="1:44" s="227" customFormat="1" ht="27" customHeight="1" x14ac:dyDescent="0.25">
      <c r="D150" s="620" t="s">
        <v>35</v>
      </c>
      <c r="AC150" s="398"/>
      <c r="AF150" s="620" t="s">
        <v>249</v>
      </c>
    </row>
    <row r="151" spans="1:44" s="1" customFormat="1" ht="13.35" customHeight="1" x14ac:dyDescent="0.25">
      <c r="A151" s="263"/>
      <c r="C151" s="659" t="s">
        <v>62</v>
      </c>
      <c r="D151" s="11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3"/>
      <c r="AA151" s="14"/>
      <c r="AB151" s="14"/>
      <c r="AC151" s="397"/>
      <c r="AD151" s="14"/>
      <c r="AE151" s="14"/>
      <c r="AF151" s="14"/>
      <c r="AG151" s="14"/>
      <c r="AH151" s="14"/>
      <c r="AI151" s="14"/>
      <c r="AJ151" s="15"/>
    </row>
    <row r="152" spans="1:44" ht="15" customHeight="1" x14ac:dyDescent="0.25">
      <c r="B152" s="1"/>
      <c r="C152" s="659" t="s">
        <v>62</v>
      </c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360"/>
      <c r="AA152" s="7"/>
      <c r="AB152" s="7"/>
      <c r="AC152" s="463"/>
      <c r="AD152" s="7"/>
      <c r="AE152" s="7"/>
      <c r="AF152" s="7"/>
      <c r="AG152" s="7"/>
      <c r="AH152" s="7"/>
      <c r="AI152" s="7"/>
      <c r="AJ152" s="6"/>
    </row>
    <row r="153" spans="1:44" s="1" customFormat="1" ht="13.35" customHeight="1" x14ac:dyDescent="0.25">
      <c r="A153" s="263"/>
      <c r="C153" s="659" t="s">
        <v>62</v>
      </c>
      <c r="D153" s="11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3"/>
      <c r="AA153" s="14"/>
      <c r="AB153" s="14"/>
      <c r="AC153" s="397"/>
      <c r="AD153" s="14"/>
      <c r="AE153" s="14"/>
      <c r="AF153" s="14"/>
      <c r="AG153" s="14"/>
      <c r="AH153" s="14"/>
      <c r="AI153" s="14"/>
      <c r="AJ153" s="15"/>
    </row>
    <row r="154" spans="1:44" s="1" customFormat="1" ht="13.5" customHeight="1" x14ac:dyDescent="0.25">
      <c r="A154" s="263"/>
      <c r="C154" s="659" t="s">
        <v>62</v>
      </c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3"/>
      <c r="AA154" s="14"/>
      <c r="AB154" s="14"/>
      <c r="AC154" s="397"/>
      <c r="AD154" s="14"/>
      <c r="AE154" s="14"/>
      <c r="AF154" s="14"/>
      <c r="AG154" s="14"/>
      <c r="AH154" s="14"/>
      <c r="AI154" s="14"/>
      <c r="AJ154" s="15"/>
    </row>
    <row r="155" spans="1:44" s="1" customFormat="1" ht="13.5" customHeight="1" x14ac:dyDescent="0.25">
      <c r="A155" s="263"/>
      <c r="B155" s="5"/>
      <c r="C155" s="659" t="s">
        <v>62</v>
      </c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3"/>
      <c r="AA155" s="14"/>
      <c r="AB155" s="14"/>
      <c r="AC155" s="397"/>
      <c r="AD155" s="14"/>
      <c r="AE155" s="14"/>
      <c r="AF155" s="14"/>
      <c r="AG155" s="14"/>
      <c r="AH155" s="14"/>
      <c r="AI155" s="14"/>
      <c r="AJ155" s="15"/>
    </row>
    <row r="156" spans="1:44" s="1" customFormat="1" ht="13.5" customHeight="1" x14ac:dyDescent="0.25">
      <c r="A156" s="263"/>
      <c r="B156" s="5"/>
      <c r="C156" s="659" t="s">
        <v>62</v>
      </c>
      <c r="D156" s="11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3"/>
      <c r="AA156" s="14"/>
      <c r="AB156" s="14"/>
      <c r="AC156" s="397"/>
      <c r="AD156" s="14"/>
      <c r="AE156" s="14"/>
      <c r="AF156" s="14"/>
      <c r="AG156" s="14"/>
      <c r="AH156" s="14"/>
      <c r="AI156" s="14"/>
      <c r="AJ156" s="15"/>
    </row>
    <row r="157" spans="1:44" s="1" customFormat="1" ht="13.5" customHeight="1" x14ac:dyDescent="0.25">
      <c r="A157" s="263"/>
      <c r="B157" s="5"/>
      <c r="C157" s="659" t="s">
        <v>62</v>
      </c>
      <c r="D157" s="11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3"/>
      <c r="AA157" s="14"/>
      <c r="AB157" s="14"/>
      <c r="AC157" s="397"/>
      <c r="AD157" s="14"/>
      <c r="AE157" s="14"/>
      <c r="AF157" s="14"/>
      <c r="AG157" s="14"/>
      <c r="AH157" s="14"/>
      <c r="AI157" s="14"/>
      <c r="AJ157" s="15"/>
    </row>
    <row r="158" spans="1:44" s="1" customFormat="1" ht="13.5" customHeight="1" x14ac:dyDescent="0.25">
      <c r="A158" s="263"/>
      <c r="B158" s="5"/>
      <c r="C158" s="659" t="s">
        <v>62</v>
      </c>
      <c r="D158" s="11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3"/>
      <c r="AA158" s="14"/>
      <c r="AB158" s="14"/>
      <c r="AC158" s="397"/>
      <c r="AD158" s="14"/>
      <c r="AE158" s="14"/>
      <c r="AF158" s="14"/>
      <c r="AG158" s="14"/>
      <c r="AH158" s="14"/>
      <c r="AI158" s="14"/>
      <c r="AJ158" s="15"/>
    </row>
    <row r="159" spans="1:44" s="1" customFormat="1" ht="13.5" customHeight="1" x14ac:dyDescent="0.25">
      <c r="A159" s="263"/>
      <c r="B159" s="5"/>
      <c r="C159" s="659" t="s">
        <v>62</v>
      </c>
      <c r="D159" s="11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3"/>
      <c r="AA159" s="14"/>
      <c r="AB159" s="14"/>
      <c r="AC159" s="397"/>
      <c r="AD159" s="14"/>
      <c r="AE159" s="14"/>
      <c r="AF159" s="14"/>
      <c r="AG159" s="14"/>
      <c r="AH159" s="14"/>
      <c r="AI159" s="14"/>
      <c r="AJ159" s="15"/>
    </row>
    <row r="160" spans="1:44" s="1" customFormat="1" ht="13.5" customHeight="1" x14ac:dyDescent="0.25">
      <c r="A160" s="263"/>
      <c r="B160" s="5"/>
      <c r="C160" s="659" t="s">
        <v>62</v>
      </c>
      <c r="D160" s="11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3"/>
      <c r="AA160" s="14"/>
      <c r="AB160" s="14"/>
      <c r="AC160" s="397"/>
      <c r="AD160" s="14"/>
      <c r="AE160" s="14"/>
      <c r="AF160" s="14"/>
      <c r="AG160" s="14"/>
      <c r="AH160" s="14"/>
      <c r="AI160" s="14"/>
      <c r="AJ160" s="15"/>
    </row>
    <row r="161" spans="1:36" s="1" customFormat="1" ht="13.5" customHeight="1" x14ac:dyDescent="0.25">
      <c r="A161" s="263"/>
      <c r="B161" s="5"/>
      <c r="C161" s="659" t="s">
        <v>62</v>
      </c>
      <c r="D161" s="11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3"/>
      <c r="AA161" s="14"/>
      <c r="AB161" s="14"/>
      <c r="AC161" s="397"/>
      <c r="AD161" s="14"/>
      <c r="AE161" s="14"/>
      <c r="AF161" s="14"/>
      <c r="AG161" s="14"/>
      <c r="AH161" s="14"/>
      <c r="AI161" s="14"/>
      <c r="AJ161" s="15"/>
    </row>
    <row r="162" spans="1:36" s="1" customFormat="1" ht="13.5" customHeight="1" x14ac:dyDescent="0.25">
      <c r="A162" s="263"/>
      <c r="B162" s="5"/>
      <c r="C162" s="659" t="s">
        <v>62</v>
      </c>
      <c r="D162" s="11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3"/>
      <c r="AA162" s="14"/>
      <c r="AB162" s="14"/>
      <c r="AC162" s="397"/>
      <c r="AD162" s="14"/>
      <c r="AE162" s="14"/>
      <c r="AF162" s="14"/>
      <c r="AG162" s="14"/>
      <c r="AH162" s="14"/>
      <c r="AI162" s="14"/>
      <c r="AJ162" s="15"/>
    </row>
    <row r="163" spans="1:36" s="1" customFormat="1" ht="13.5" customHeight="1" x14ac:dyDescent="0.25">
      <c r="A163" s="263"/>
      <c r="B163" s="5"/>
      <c r="C163" s="659" t="s">
        <v>62</v>
      </c>
      <c r="D163" s="11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3"/>
      <c r="AA163" s="14"/>
      <c r="AB163" s="14"/>
      <c r="AC163" s="397"/>
      <c r="AD163" s="14"/>
      <c r="AE163" s="14"/>
      <c r="AF163" s="14"/>
      <c r="AG163" s="14"/>
      <c r="AH163" s="14"/>
      <c r="AI163" s="14"/>
      <c r="AJ163" s="15"/>
    </row>
    <row r="164" spans="1:36" s="1" customFormat="1" ht="13.5" customHeight="1" x14ac:dyDescent="0.25">
      <c r="A164" s="263"/>
      <c r="B164" s="5"/>
      <c r="C164" s="659" t="s">
        <v>62</v>
      </c>
      <c r="D164" s="11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3"/>
      <c r="AA164" s="14"/>
      <c r="AB164" s="14"/>
      <c r="AC164" s="397"/>
      <c r="AD164" s="14"/>
      <c r="AE164" s="14"/>
      <c r="AF164" s="14"/>
      <c r="AG164" s="14"/>
      <c r="AH164" s="14"/>
      <c r="AI164" s="14"/>
      <c r="AJ164" s="15"/>
    </row>
    <row r="165" spans="1:36" s="1" customFormat="1" ht="13.5" customHeight="1" x14ac:dyDescent="0.25">
      <c r="A165" s="263"/>
      <c r="B165" s="5"/>
      <c r="C165" s="659" t="s">
        <v>62</v>
      </c>
      <c r="D165" s="11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3"/>
      <c r="AA165" s="14"/>
      <c r="AB165" s="14"/>
      <c r="AC165" s="397"/>
      <c r="AD165" s="14"/>
      <c r="AE165" s="14"/>
      <c r="AF165" s="14"/>
      <c r="AG165" s="14"/>
      <c r="AH165" s="14"/>
      <c r="AI165" s="14"/>
      <c r="AJ165" s="15"/>
    </row>
    <row r="166" spans="1:36" s="1" customFormat="1" ht="13.5" customHeight="1" x14ac:dyDescent="0.25">
      <c r="A166" s="263"/>
      <c r="B166" s="5"/>
      <c r="C166" s="659" t="s">
        <v>62</v>
      </c>
      <c r="D166" s="11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3"/>
      <c r="AA166" s="14"/>
      <c r="AB166" s="14"/>
      <c r="AC166" s="397"/>
      <c r="AD166" s="14"/>
      <c r="AE166" s="14"/>
      <c r="AF166" s="14"/>
      <c r="AG166" s="14"/>
      <c r="AH166" s="14"/>
      <c r="AI166" s="14"/>
      <c r="AJ166" s="15"/>
    </row>
    <row r="167" spans="1:36" s="1" customFormat="1" ht="13.5" customHeight="1" x14ac:dyDescent="0.25">
      <c r="A167" s="263"/>
      <c r="B167" s="5"/>
      <c r="C167" s="659" t="s">
        <v>62</v>
      </c>
      <c r="D167" s="11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3"/>
      <c r="AA167" s="14"/>
      <c r="AB167" s="14"/>
      <c r="AC167" s="397"/>
      <c r="AD167" s="14"/>
      <c r="AE167" s="14"/>
      <c r="AF167" s="14"/>
      <c r="AG167" s="14"/>
      <c r="AH167" s="14"/>
      <c r="AI167" s="14"/>
      <c r="AJ167" s="15"/>
    </row>
    <row r="168" spans="1:36" s="1" customFormat="1" ht="13.5" customHeight="1" x14ac:dyDescent="0.25">
      <c r="A168" s="263"/>
      <c r="B168" s="5"/>
      <c r="C168" s="659" t="s">
        <v>62</v>
      </c>
      <c r="D168" s="11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3"/>
      <c r="AA168" s="14"/>
      <c r="AB168" s="14"/>
      <c r="AC168" s="397"/>
      <c r="AD168" s="14"/>
      <c r="AE168" s="14"/>
      <c r="AF168" s="14"/>
      <c r="AG168" s="14"/>
      <c r="AH168" s="14"/>
      <c r="AI168" s="14"/>
      <c r="AJ168" s="15"/>
    </row>
    <row r="169" spans="1:36" s="1" customFormat="1" ht="13.5" customHeight="1" x14ac:dyDescent="0.25">
      <c r="A169" s="263"/>
      <c r="B169" s="5"/>
      <c r="C169" s="659" t="s">
        <v>62</v>
      </c>
      <c r="D169" s="11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3"/>
      <c r="AA169" s="14"/>
      <c r="AB169" s="14"/>
      <c r="AC169" s="397"/>
      <c r="AD169" s="14"/>
      <c r="AE169" s="14"/>
      <c r="AF169" s="14"/>
      <c r="AG169" s="14"/>
      <c r="AH169" s="14"/>
      <c r="AI169" s="14"/>
      <c r="AJ169" s="15"/>
    </row>
    <row r="170" spans="1:36" s="1" customFormat="1" ht="13.5" customHeight="1" x14ac:dyDescent="0.25">
      <c r="A170" s="263"/>
      <c r="B170" s="5"/>
      <c r="C170" s="659" t="s">
        <v>62</v>
      </c>
      <c r="D170" s="11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3"/>
      <c r="AA170" s="14"/>
      <c r="AB170" s="14"/>
      <c r="AC170" s="397"/>
      <c r="AD170" s="14"/>
      <c r="AE170" s="14"/>
      <c r="AF170" s="14"/>
      <c r="AG170" s="14"/>
      <c r="AH170" s="14"/>
      <c r="AI170" s="14"/>
      <c r="AJ170" s="15"/>
    </row>
    <row r="171" spans="1:36" s="1" customFormat="1" ht="13.5" customHeight="1" x14ac:dyDescent="0.25">
      <c r="A171" s="263"/>
      <c r="B171" s="5"/>
      <c r="C171" s="659" t="s">
        <v>62</v>
      </c>
      <c r="D171" s="11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3"/>
      <c r="AA171" s="14"/>
      <c r="AB171" s="14"/>
      <c r="AC171" s="397"/>
      <c r="AD171" s="14"/>
      <c r="AE171" s="14"/>
      <c r="AF171" s="14"/>
      <c r="AG171" s="14"/>
      <c r="AH171" s="14"/>
      <c r="AI171" s="14"/>
      <c r="AJ171" s="15"/>
    </row>
    <row r="172" spans="1:36" s="1" customFormat="1" ht="13.5" customHeight="1" x14ac:dyDescent="0.25">
      <c r="A172" s="263"/>
      <c r="B172" s="5"/>
      <c r="C172" s="659" t="s">
        <v>62</v>
      </c>
      <c r="D172" s="11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3"/>
      <c r="AA172" s="14"/>
      <c r="AB172" s="14"/>
      <c r="AC172" s="397"/>
      <c r="AD172" s="14"/>
      <c r="AE172" s="14"/>
      <c r="AF172" s="14"/>
      <c r="AG172" s="14"/>
      <c r="AH172" s="14"/>
      <c r="AI172" s="14"/>
      <c r="AJ172" s="15"/>
    </row>
    <row r="173" spans="1:36" s="1" customFormat="1" ht="13.5" customHeight="1" x14ac:dyDescent="0.25">
      <c r="A173" s="263"/>
      <c r="B173" s="5"/>
      <c r="C173" s="659" t="s">
        <v>62</v>
      </c>
      <c r="D173" s="11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3"/>
      <c r="AA173" s="14"/>
      <c r="AB173" s="14"/>
      <c r="AC173" s="397"/>
      <c r="AD173" s="14"/>
      <c r="AE173" s="14"/>
      <c r="AF173" s="14"/>
      <c r="AG173" s="14"/>
      <c r="AH173" s="14"/>
      <c r="AI173" s="14"/>
      <c r="AJ173" s="15"/>
    </row>
    <row r="174" spans="1:36" s="1" customFormat="1" ht="13.5" customHeight="1" x14ac:dyDescent="0.25">
      <c r="A174" s="263"/>
      <c r="B174" s="5"/>
      <c r="C174" s="659" t="s">
        <v>62</v>
      </c>
      <c r="D174" s="11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3"/>
      <c r="AA174" s="14"/>
      <c r="AB174" s="14"/>
      <c r="AC174" s="397"/>
      <c r="AD174" s="14"/>
      <c r="AE174" s="14"/>
      <c r="AF174" s="14"/>
      <c r="AG174" s="14"/>
      <c r="AH174" s="14"/>
      <c r="AI174" s="14"/>
      <c r="AJ174" s="15"/>
    </row>
    <row r="175" spans="1:36" s="1" customFormat="1" ht="13.5" customHeight="1" x14ac:dyDescent="0.25">
      <c r="A175" s="263"/>
      <c r="B175" s="5"/>
      <c r="C175" s="659" t="s">
        <v>62</v>
      </c>
      <c r="D175" s="11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3"/>
      <c r="AA175" s="14"/>
      <c r="AB175" s="14"/>
      <c r="AC175" s="397"/>
      <c r="AD175" s="14"/>
      <c r="AE175" s="14"/>
      <c r="AF175" s="14"/>
      <c r="AG175" s="14"/>
      <c r="AH175" s="14"/>
      <c r="AI175" s="14"/>
      <c r="AJ175" s="15"/>
    </row>
    <row r="176" spans="1:36" s="1" customFormat="1" ht="13.5" customHeight="1" x14ac:dyDescent="0.25">
      <c r="A176" s="263"/>
      <c r="B176" s="5"/>
      <c r="C176" s="659" t="s">
        <v>62</v>
      </c>
      <c r="D176" s="11"/>
      <c r="E176" s="12"/>
      <c r="F176" s="12"/>
      <c r="G176" s="12"/>
      <c r="H176" s="12"/>
      <c r="I176" s="12"/>
      <c r="J176" s="12"/>
      <c r="K176" s="12"/>
      <c r="L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3"/>
      <c r="AA176" s="14"/>
      <c r="AB176" s="14"/>
      <c r="AC176" s="397"/>
      <c r="AD176" s="14"/>
      <c r="AE176" s="14"/>
      <c r="AF176" s="14"/>
      <c r="AG176" s="14"/>
      <c r="AH176" s="14"/>
      <c r="AI176" s="14"/>
      <c r="AJ176" s="15"/>
    </row>
    <row r="177" spans="1:54" s="1" customFormat="1" ht="13.5" customHeight="1" x14ac:dyDescent="0.25">
      <c r="A177" s="263"/>
      <c r="B177" s="5"/>
      <c r="C177" s="659" t="s">
        <v>62</v>
      </c>
      <c r="D177" s="11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3"/>
      <c r="AA177" s="14"/>
      <c r="AB177" s="14"/>
      <c r="AC177" s="397"/>
      <c r="AD177" s="14"/>
      <c r="AE177" s="14"/>
      <c r="AF177" s="14"/>
      <c r="AG177" s="14"/>
      <c r="AH177" s="14"/>
      <c r="AI177" s="14"/>
      <c r="AJ177" s="15"/>
    </row>
    <row r="178" spans="1:54" s="1" customFormat="1" ht="13.5" customHeight="1" x14ac:dyDescent="0.25">
      <c r="A178" s="263"/>
      <c r="B178" s="5"/>
      <c r="C178" s="659" t="s">
        <v>62</v>
      </c>
      <c r="D178" s="11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3"/>
      <c r="AA178" s="14"/>
      <c r="AB178" s="14"/>
      <c r="AC178" s="397"/>
      <c r="AD178" s="14"/>
      <c r="AE178" s="14"/>
      <c r="AF178" s="14"/>
      <c r="AG178" s="14"/>
      <c r="AH178" s="14"/>
      <c r="AI178" s="14"/>
      <c r="AJ178" s="15"/>
    </row>
    <row r="179" spans="1:54" s="1" customFormat="1" ht="13.5" customHeight="1" x14ac:dyDescent="0.25">
      <c r="A179" s="263"/>
      <c r="B179" s="5"/>
      <c r="C179" s="659" t="s">
        <v>62</v>
      </c>
      <c r="D179" s="11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3"/>
      <c r="AA179" s="14"/>
      <c r="AB179" s="14"/>
      <c r="AC179" s="397"/>
      <c r="AD179" s="14"/>
      <c r="AE179" s="14"/>
      <c r="AF179" s="14"/>
      <c r="AG179" s="14"/>
      <c r="AH179" s="14"/>
      <c r="AI179" s="14"/>
      <c r="AJ179" s="15"/>
    </row>
    <row r="180" spans="1:54" s="1" customFormat="1" ht="13.5" customHeight="1" x14ac:dyDescent="0.25">
      <c r="A180" s="263"/>
      <c r="B180" s="5"/>
      <c r="C180" s="659" t="s">
        <v>62</v>
      </c>
      <c r="D180" s="11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3"/>
      <c r="AA180" s="14"/>
      <c r="AB180" s="14"/>
      <c r="AC180" s="397"/>
      <c r="AD180" s="14"/>
      <c r="AE180" s="14"/>
      <c r="AF180" s="14"/>
      <c r="AG180" s="14"/>
      <c r="AH180" s="14"/>
      <c r="AI180" s="14"/>
      <c r="AJ180" s="15"/>
    </row>
    <row r="181" spans="1:54" s="1" customFormat="1" ht="13.5" customHeight="1" x14ac:dyDescent="0.25">
      <c r="A181" s="263"/>
      <c r="B181" s="5"/>
      <c r="C181" s="659" t="s">
        <v>62</v>
      </c>
      <c r="D181" s="11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3"/>
      <c r="AA181" s="14"/>
      <c r="AB181" s="14"/>
      <c r="AC181" s="397"/>
      <c r="AD181" s="14"/>
      <c r="AE181" s="14"/>
      <c r="AF181" s="14"/>
      <c r="AG181" s="14"/>
      <c r="AH181" s="14"/>
      <c r="AI181" s="14"/>
      <c r="AJ181" s="15"/>
    </row>
    <row r="182" spans="1:54" s="325" customFormat="1" ht="82.5" customHeight="1" x14ac:dyDescent="0.25">
      <c r="D182" s="325" t="s">
        <v>14</v>
      </c>
      <c r="E182" s="326"/>
      <c r="AC182" s="449"/>
      <c r="AF182" s="325" t="s">
        <v>268</v>
      </c>
      <c r="AY182" s="326"/>
      <c r="AZ182" s="326"/>
      <c r="BA182" s="326"/>
      <c r="BB182" s="326"/>
    </row>
    <row r="183" spans="1:54" s="1" customFormat="1" x14ac:dyDescent="0.25">
      <c r="A183" s="432"/>
      <c r="B183" s="432"/>
      <c r="C183" s="659" t="s">
        <v>62</v>
      </c>
      <c r="AC183" s="394"/>
    </row>
    <row r="184" spans="1:54" s="1" customFormat="1" ht="33.75" customHeight="1" x14ac:dyDescent="0.25">
      <c r="A184" s="432"/>
      <c r="B184" s="432"/>
      <c r="C184" s="659" t="s">
        <v>62</v>
      </c>
      <c r="D184" s="811" t="str">
        <f>"Losun árið "&amp;$B$2&amp;" í samanburði við losun fyrri ára"</f>
        <v>Losun árið 2023 í samanburði við losun fyrri ára</v>
      </c>
      <c r="E184" s="811"/>
      <c r="F184" s="811"/>
      <c r="G184" s="811"/>
      <c r="H184" s="811"/>
      <c r="I184" s="811"/>
      <c r="J184" s="811"/>
      <c r="K184" s="811"/>
      <c r="L184" s="811"/>
      <c r="M184" s="811"/>
      <c r="N184" s="811"/>
      <c r="O184" s="811"/>
      <c r="P184" s="811"/>
      <c r="AC184" s="394"/>
      <c r="AF184" s="811" t="str">
        <f>$AF$4</f>
        <v>Emissions in 2023 compared to emissions in previous years</v>
      </c>
      <c r="AG184" s="811"/>
      <c r="AH184" s="811"/>
      <c r="AI184" s="811"/>
      <c r="AJ184" s="811"/>
      <c r="AK184" s="811"/>
      <c r="AL184" s="811"/>
      <c r="AM184" s="811"/>
      <c r="AN184" s="811"/>
      <c r="AO184" s="811"/>
      <c r="AP184" s="811"/>
      <c r="AQ184" s="811"/>
      <c r="AR184" s="811"/>
    </row>
    <row r="185" spans="1:54" s="1" customFormat="1" ht="29.1" customHeight="1" x14ac:dyDescent="0.25">
      <c r="A185" s="432"/>
      <c r="B185" s="432"/>
      <c r="C185" s="659" t="s">
        <v>62</v>
      </c>
      <c r="D185" s="327"/>
      <c r="E185" s="693" t="str">
        <f>"Losun "&amp;$B$2</f>
        <v>Losun 2023</v>
      </c>
      <c r="F185" s="703"/>
      <c r="G185" s="694"/>
      <c r="H185" s="693" t="str">
        <f>"Breyting frá "&amp;$B$3</f>
        <v>Breyting frá 2022</v>
      </c>
      <c r="I185" s="703"/>
      <c r="J185" s="694"/>
      <c r="K185" s="693" t="str">
        <f>"Breyting frá "&amp;$B$4</f>
        <v>Breyting frá 2005</v>
      </c>
      <c r="L185" s="703"/>
      <c r="M185" s="694"/>
      <c r="N185" s="693" t="str">
        <f>"Breyting frá "&amp;$B$5</f>
        <v>Breyting frá 1990</v>
      </c>
      <c r="O185" s="703"/>
      <c r="P185" s="703"/>
      <c r="AC185" s="394"/>
      <c r="AF185" s="327"/>
      <c r="AG185" s="812" t="str">
        <f>"Emissions in "&amp;$B$2</f>
        <v>Emissions in 2023</v>
      </c>
      <c r="AH185" s="813"/>
      <c r="AI185" s="814"/>
      <c r="AJ185" s="812" t="str">
        <f>"Change from "&amp;$B$3</f>
        <v>Change from 2022</v>
      </c>
      <c r="AK185" s="813"/>
      <c r="AL185" s="814"/>
      <c r="AM185" s="812" t="str">
        <f>"Change from "&amp;$B$4</f>
        <v>Change from 2005</v>
      </c>
      <c r="AN185" s="813"/>
      <c r="AO185" s="814"/>
      <c r="AP185" s="812" t="str">
        <f>"Change from "&amp;$B$5</f>
        <v>Change from 1990</v>
      </c>
      <c r="AQ185" s="813"/>
      <c r="AR185" s="813"/>
    </row>
    <row r="186" spans="1:54" s="44" customFormat="1" ht="25.5" customHeight="1" x14ac:dyDescent="0.25">
      <c r="A186" s="432"/>
      <c r="B186" s="1"/>
      <c r="C186" s="659" t="s">
        <v>62</v>
      </c>
      <c r="D186" s="327"/>
      <c r="E186" s="803" t="s">
        <v>5</v>
      </c>
      <c r="F186" s="804"/>
      <c r="G186" s="328" t="s">
        <v>4</v>
      </c>
      <c r="H186" s="803" t="s">
        <v>5</v>
      </c>
      <c r="I186" s="804"/>
      <c r="J186" s="328" t="s">
        <v>4</v>
      </c>
      <c r="K186" s="803" t="s">
        <v>5</v>
      </c>
      <c r="L186" s="804"/>
      <c r="M186" s="328" t="s">
        <v>4</v>
      </c>
      <c r="N186" s="804" t="s">
        <v>5</v>
      </c>
      <c r="O186" s="804"/>
      <c r="P186" s="641" t="s">
        <v>4</v>
      </c>
      <c r="AC186" s="450"/>
      <c r="AF186" s="327"/>
      <c r="AG186" s="803" t="s">
        <v>238</v>
      </c>
      <c r="AH186" s="804"/>
      <c r="AI186" s="641" t="s">
        <v>4</v>
      </c>
      <c r="AJ186" s="803" t="s">
        <v>238</v>
      </c>
      <c r="AK186" s="804"/>
      <c r="AL186" s="641" t="s">
        <v>4</v>
      </c>
      <c r="AM186" s="803" t="s">
        <v>238</v>
      </c>
      <c r="AN186" s="804"/>
      <c r="AO186" s="641" t="s">
        <v>4</v>
      </c>
      <c r="AP186" s="803" t="s">
        <v>238</v>
      </c>
      <c r="AQ186" s="804"/>
      <c r="AR186" s="641" t="s">
        <v>4</v>
      </c>
    </row>
    <row r="187" spans="1:54" s="1" customFormat="1" ht="21" customHeight="1" x14ac:dyDescent="0.25">
      <c r="A187" s="259" t="s">
        <v>64</v>
      </c>
      <c r="C187" s="659" t="s">
        <v>62</v>
      </c>
      <c r="D187" s="558" t="str">
        <f>'Talnagögn | Numerical Data'!$D$27</f>
        <v>Fiskiskip</v>
      </c>
      <c r="E187" s="768" cm="1">
        <f t="array" ref="E187">INDEX('Talnagögn | Numerical Data'!$1:$1048576, _xlfn.XMATCH($A187,'Talnagögn | Numerical Data'!$A:$A), _xlfn.XMATCH($B$2,'Talnagögn | Numerical Data'!$25:$25))</f>
        <v>484.54957298019235</v>
      </c>
      <c r="F187" s="763"/>
      <c r="G187" s="77">
        <f>E187/$E$195</f>
        <v>0.27300081044231639</v>
      </c>
      <c r="H187" s="805" cm="1">
        <f t="array" ref="H187">INDEX('Talnagögn | Numerical Data'!$1:$1048576, _xlfn.XMATCH($A187,'Talnagögn | Numerical Data'!$A:$A), _xlfn.XMATCH($B$2,'Talnagögn | Numerical Data'!$25:$25))-INDEX('Talnagögn | Numerical Data'!$1:$1048576, _xlfn.XMATCH($A187,'Talnagögn | Numerical Data'!$A:$A), _xlfn.XMATCH($B$3,'Talnagögn | Numerical Data'!$25:$25))</f>
        <v>3.0340984873570847</v>
      </c>
      <c r="I187" s="806"/>
      <c r="J187" s="130" cm="1">
        <f t="array" ref="J187">INDEX('Talnagögn | Numerical Data'!$1:$1048576, _xlfn.XMATCH($A187,'Talnagögn | Numerical Data'!$A:$A), _xlfn.XMATCH($B$2,'Talnagögn | Numerical Data'!$25:$25))/INDEX('Talnagögn | Numerical Data'!$1:$1048576, _xlfn.XMATCH($A187,'Talnagögn | Numerical Data'!$A:$A), _xlfn.XMATCH($B$3,'Talnagögn | Numerical Data'!$25:$25))-1</f>
        <v>6.3011442997813472E-3</v>
      </c>
      <c r="K187" s="807" cm="1">
        <f t="array" ref="K187">INDEX('Talnagögn | Numerical Data'!$1:$1048576, _xlfn.XMATCH($A187,'Talnagögn | Numerical Data'!$A:$A), _xlfn.XMATCH($B$2,'Talnagögn | Numerical Data'!$25:$25))-INDEX('Talnagögn | Numerical Data'!$1:$1048576, _xlfn.XMATCH($A187,'Talnagögn | Numerical Data'!$A:$A), _xlfn.XMATCH($B$4,'Talnagögn | Numerical Data'!$25:$25))</f>
        <v>-257.72622397738701</v>
      </c>
      <c r="L187" s="808"/>
      <c r="M187" s="77" cm="1">
        <f t="array" ref="M187">INDEX('Talnagögn | Numerical Data'!$1:$1048576, _xlfn.XMATCH($A187,'Talnagögn | Numerical Data'!$A:$A), _xlfn.XMATCH($B$2,'Talnagögn | Numerical Data'!$25:$25))/INDEX('Talnagögn | Numerical Data'!$1:$1048576, _xlfn.XMATCH($A187,'Talnagögn | Numerical Data'!$A:$A), _xlfn.XMATCH($B$4,'Talnagögn | Numerical Data'!$25:$25))-1</f>
        <v>-0.34721086829686287</v>
      </c>
      <c r="N187" s="768" cm="1">
        <f t="array" ref="N187">INDEX('Talnagögn | Numerical Data'!$1:$1048576, _xlfn.XMATCH($A187,'Talnagögn | Numerical Data'!$A:$A), _xlfn.XMATCH($B$2,'Talnagögn | Numerical Data'!$25:$25))-INDEX('Talnagögn | Numerical Data'!$1:$1048576, _xlfn.XMATCH($A187,'Talnagögn | Numerical Data'!$A:$A), _xlfn.XMATCH($B$5,'Talnagögn | Numerical Data'!$25:$25))</f>
        <v>-275.88786417678568</v>
      </c>
      <c r="O187" s="763"/>
      <c r="P187" s="73" cm="1">
        <f t="array" ref="P187">INDEX('Talnagögn | Numerical Data'!$1:$1048576, _xlfn.XMATCH($A187,'Talnagögn | Numerical Data'!$A:$A), _xlfn.XMATCH($B$2,'Talnagögn | Numerical Data'!$25:$25))/INDEX('Talnagögn | Numerical Data'!$1:$1048576, _xlfn.XMATCH($A187,'Talnagögn | Numerical Data'!$A:$A), _xlfn.XMATCH($B$5,'Talnagögn | Numerical Data'!$25:$25))-1</f>
        <v>-0.36280152803659749</v>
      </c>
      <c r="Q187" s="360"/>
      <c r="R187" s="360"/>
      <c r="S187" s="8"/>
      <c r="T187" s="831"/>
      <c r="U187" s="831"/>
      <c r="V187" s="8"/>
      <c r="W187" s="831"/>
      <c r="X187" s="831"/>
      <c r="Y187" s="8"/>
      <c r="Z187" s="831"/>
      <c r="AA187" s="831"/>
      <c r="AC187" s="394"/>
      <c r="AE187" s="437"/>
      <c r="AF187" s="437" t="str">
        <f>'Talnagögn | Numerical Data'!$E$27</f>
        <v>Fishing</v>
      </c>
      <c r="AG187" s="768" cm="1">
        <f t="array" ref="AG187">INDEX('Talnagögn | Numerical Data'!$1:$1048576, _xlfn.XMATCH($A187,'Talnagögn | Numerical Data'!$A:$A), _xlfn.XMATCH($B$2,'Talnagögn | Numerical Data'!$25:$25))</f>
        <v>484.54957298019235</v>
      </c>
      <c r="AH187" s="763"/>
      <c r="AI187" s="77">
        <f>AG187/$E$195</f>
        <v>0.27300081044231639</v>
      </c>
      <c r="AJ187" s="805" cm="1">
        <f t="array" ref="AJ187">INDEX('Talnagögn | Numerical Data'!$1:$1048576, _xlfn.XMATCH($A187,'Talnagögn | Numerical Data'!$A:$A), _xlfn.XMATCH($B$2,'Talnagögn | Numerical Data'!$25:$25))-INDEX('Talnagögn | Numerical Data'!$1:$1048576, _xlfn.XMATCH($A187,'Talnagögn | Numerical Data'!$A:$A), _xlfn.XMATCH($B$3,'Talnagögn | Numerical Data'!$25:$25))</f>
        <v>3.0340984873570847</v>
      </c>
      <c r="AK187" s="806"/>
      <c r="AL187" s="130" cm="1">
        <f t="array" ref="AL187">INDEX('Talnagögn | Numerical Data'!$1:$1048576, _xlfn.XMATCH($A187,'Talnagögn | Numerical Data'!$A:$A), _xlfn.XMATCH($B$2,'Talnagögn | Numerical Data'!$25:$25))/INDEX('Talnagögn | Numerical Data'!$1:$1048576, _xlfn.XMATCH($A187,'Talnagögn | Numerical Data'!$A:$A), _xlfn.XMATCH($B$3,'Talnagögn | Numerical Data'!$25:$25))-1</f>
        <v>6.3011442997813472E-3</v>
      </c>
      <c r="AM187" s="807" cm="1">
        <f t="array" ref="AM187">INDEX('Talnagögn | Numerical Data'!$1:$1048576, _xlfn.XMATCH($A187,'Talnagögn | Numerical Data'!$A:$A), _xlfn.XMATCH($B$2,'Talnagögn | Numerical Data'!$25:$25))-INDEX('Talnagögn | Numerical Data'!$1:$1048576, _xlfn.XMATCH($A187,'Talnagögn | Numerical Data'!$A:$A), _xlfn.XMATCH($B$4,'Talnagögn | Numerical Data'!$25:$25))</f>
        <v>-257.72622397738701</v>
      </c>
      <c r="AN187" s="808"/>
      <c r="AO187" s="77" cm="1">
        <f t="array" ref="AO187">INDEX('Talnagögn | Numerical Data'!$1:$1048576, _xlfn.XMATCH($A187,'Talnagögn | Numerical Data'!$A:$A), _xlfn.XMATCH($B$2,'Talnagögn | Numerical Data'!$25:$25))/INDEX('Talnagögn | Numerical Data'!$1:$1048576, _xlfn.XMATCH($A187,'Talnagögn | Numerical Data'!$A:$A), _xlfn.XMATCH($B$4,'Talnagögn | Numerical Data'!$25:$25))-1</f>
        <v>-0.34721086829686287</v>
      </c>
      <c r="AP187" s="768" cm="1">
        <f t="array" ref="AP187">INDEX('Talnagögn | Numerical Data'!$1:$1048576, _xlfn.XMATCH($A187,'Talnagögn | Numerical Data'!$A:$A), _xlfn.XMATCH($B$2,'Talnagögn | Numerical Data'!$25:$25))-INDEX('Talnagögn | Numerical Data'!$1:$1048576, _xlfn.XMATCH($A187,'Talnagögn | Numerical Data'!$A:$A), _xlfn.XMATCH($B$5,'Talnagögn | Numerical Data'!$25:$25))</f>
        <v>-275.88786417678568</v>
      </c>
      <c r="AQ187" s="763"/>
      <c r="AR187" s="73" cm="1">
        <f t="array" ref="AR187">INDEX('Talnagögn | Numerical Data'!$1:$1048576, _xlfn.XMATCH($A187,'Talnagögn | Numerical Data'!$A:$A), _xlfn.XMATCH($B$2,'Talnagögn | Numerical Data'!$25:$25))/INDEX('Talnagögn | Numerical Data'!$1:$1048576, _xlfn.XMATCH($A187,'Talnagögn | Numerical Data'!$A:$A), _xlfn.XMATCH($B$5,'Talnagögn | Numerical Data'!$25:$25))-1</f>
        <v>-0.36280152803659749</v>
      </c>
    </row>
    <row r="188" spans="1:54" s="1" customFormat="1" ht="21" customHeight="1" x14ac:dyDescent="0.25">
      <c r="A188" s="259" t="s">
        <v>65</v>
      </c>
      <c r="C188" s="659" t="s">
        <v>62</v>
      </c>
      <c r="D188" s="558" t="str">
        <f>'Talnagögn | Numerical Data'!$D$28</f>
        <v>Vegasamgöngur</v>
      </c>
      <c r="E188" s="760" cm="1">
        <f t="array" ref="E188">INDEX('Talnagögn | Numerical Data'!$1:$1048576, _xlfn.XMATCH($A188,'Talnagögn | Numerical Data'!$A:$A), _xlfn.XMATCH($B$2,'Talnagögn | Numerical Data'!$25:$25))</f>
        <v>920.79432047634907</v>
      </c>
      <c r="F188" s="728"/>
      <c r="G188" s="45">
        <f t="shared" ref="G188:G195" si="6">E188/$E$195</f>
        <v>0.51878612583361261</v>
      </c>
      <c r="H188" s="799" cm="1">
        <f t="array" ref="H188">INDEX('Talnagögn | Numerical Data'!$1:$1048576, _xlfn.XMATCH($A188,'Talnagögn | Numerical Data'!$A:$A), _xlfn.XMATCH($B$2,'Talnagögn | Numerical Data'!$25:$25))-INDEX('Talnagögn | Numerical Data'!$1:$1048576, _xlfn.XMATCH($A188,'Talnagögn | Numerical Data'!$A:$A), _xlfn.XMATCH($B$3,'Talnagögn | Numerical Data'!$25:$25))</f>
        <v>-4.7367797889887697</v>
      </c>
      <c r="I188" s="800"/>
      <c r="J188" s="116" cm="1">
        <f t="array" ref="J188">INDEX('Talnagögn | Numerical Data'!$1:$1048576, _xlfn.XMATCH($A188,'Talnagögn | Numerical Data'!$A:$A), _xlfn.XMATCH($B$2,'Talnagögn | Numerical Data'!$25:$25))/INDEX('Talnagögn | Numerical Data'!$1:$1048576, _xlfn.XMATCH($A188,'Talnagögn | Numerical Data'!$A:$A), _xlfn.XMATCH($B$3,'Talnagögn | Numerical Data'!$25:$25))-1</f>
        <v>-5.1179045065377071E-3</v>
      </c>
      <c r="K188" s="760" cm="1">
        <f t="array" ref="K188">INDEX('Talnagögn | Numerical Data'!$1:$1048576, _xlfn.XMATCH($A188,'Talnagögn | Numerical Data'!$A:$A), _xlfn.XMATCH($B$2,'Talnagögn | Numerical Data'!$25:$25))-INDEX('Talnagögn | Numerical Data'!$1:$1048576, _xlfn.XMATCH($A188,'Talnagögn | Numerical Data'!$A:$A), _xlfn.XMATCH($B$4,'Talnagögn | Numerical Data'!$25:$25))</f>
        <v>145.83684946357641</v>
      </c>
      <c r="L188" s="728"/>
      <c r="M188" s="45" cm="1">
        <f t="array" ref="M188">INDEX('Talnagögn | Numerical Data'!$1:$1048576, _xlfn.XMATCH($A188,'Talnagögn | Numerical Data'!$A:$A), _xlfn.XMATCH($B$2,'Talnagögn | Numerical Data'!$25:$25))/INDEX('Talnagögn | Numerical Data'!$1:$1048576, _xlfn.XMATCH($A188,'Talnagögn | Numerical Data'!$A:$A), _xlfn.XMATCH($B$4,'Talnagögn | Numerical Data'!$25:$25))-1</f>
        <v>0.18818690691888662</v>
      </c>
      <c r="N188" s="760" cm="1">
        <f t="array" ref="N188">INDEX('Talnagögn | Numerical Data'!$1:$1048576, _xlfn.XMATCH($A188,'Talnagögn | Numerical Data'!$A:$A), _xlfn.XMATCH($B$2,'Talnagögn | Numerical Data'!$25:$25))-INDEX('Talnagögn | Numerical Data'!$1:$1048576, _xlfn.XMATCH($A188,'Talnagögn | Numerical Data'!$A:$A), _xlfn.XMATCH($B$5,'Talnagögn | Numerical Data'!$25:$25))</f>
        <v>390.10681795400717</v>
      </c>
      <c r="O188" s="728"/>
      <c r="P188" s="8" cm="1">
        <f t="array" ref="P188">INDEX('Talnagögn | Numerical Data'!$1:$1048576, _xlfn.XMATCH($A188,'Talnagögn | Numerical Data'!$A:$A), _xlfn.XMATCH($B$2,'Talnagögn | Numerical Data'!$25:$25))/INDEX('Talnagögn | Numerical Data'!$1:$1048576, _xlfn.XMATCH($A188,'Talnagögn | Numerical Data'!$A:$A), _xlfn.XMATCH($B$5,'Talnagögn | Numerical Data'!$25:$25))-1</f>
        <v>0.73509705071221965</v>
      </c>
      <c r="Q188" s="360"/>
      <c r="R188" s="360"/>
      <c r="S188" s="8"/>
      <c r="T188" s="831"/>
      <c r="U188" s="831"/>
      <c r="V188" s="8"/>
      <c r="W188" s="831"/>
      <c r="X188" s="831"/>
      <c r="Y188" s="8"/>
      <c r="Z188" s="831"/>
      <c r="AA188" s="831"/>
      <c r="AC188" s="394"/>
      <c r="AE188" s="437"/>
      <c r="AF188" s="437" t="str">
        <f>'Talnagögn | Numerical Data'!$E$28</f>
        <v>Road Transport</v>
      </c>
      <c r="AG188" s="760" cm="1">
        <f t="array" ref="AG188">INDEX('Talnagögn | Numerical Data'!$1:$1048576, _xlfn.XMATCH($A188,'Talnagögn | Numerical Data'!$A:$A), _xlfn.XMATCH($B$2,'Talnagögn | Numerical Data'!$25:$25))</f>
        <v>920.79432047634907</v>
      </c>
      <c r="AH188" s="728"/>
      <c r="AI188" s="45">
        <f t="shared" ref="AI188:AI195" si="7">AG188/$E$195</f>
        <v>0.51878612583361261</v>
      </c>
      <c r="AJ188" s="799" cm="1">
        <f t="array" ref="AJ188">INDEX('Talnagögn | Numerical Data'!$1:$1048576, _xlfn.XMATCH($A188,'Talnagögn | Numerical Data'!$A:$A), _xlfn.XMATCH($B$2,'Talnagögn | Numerical Data'!$25:$25))-INDEX('Talnagögn | Numerical Data'!$1:$1048576, _xlfn.XMATCH($A188,'Talnagögn | Numerical Data'!$A:$A), _xlfn.XMATCH($B$3,'Talnagögn | Numerical Data'!$25:$25))</f>
        <v>-4.7367797889887697</v>
      </c>
      <c r="AK188" s="800"/>
      <c r="AL188" s="116" cm="1">
        <f t="array" ref="AL188">INDEX('Talnagögn | Numerical Data'!$1:$1048576, _xlfn.XMATCH($A188,'Talnagögn | Numerical Data'!$A:$A), _xlfn.XMATCH($B$2,'Talnagögn | Numerical Data'!$25:$25))/INDEX('Talnagögn | Numerical Data'!$1:$1048576, _xlfn.XMATCH($A188,'Talnagögn | Numerical Data'!$A:$A), _xlfn.XMATCH($B$3,'Talnagögn | Numerical Data'!$25:$25))-1</f>
        <v>-5.1179045065377071E-3</v>
      </c>
      <c r="AM188" s="760" cm="1">
        <f t="array" ref="AM188">INDEX('Talnagögn | Numerical Data'!$1:$1048576, _xlfn.XMATCH($A188,'Talnagögn | Numerical Data'!$A:$A), _xlfn.XMATCH($B$2,'Talnagögn | Numerical Data'!$25:$25))-INDEX('Talnagögn | Numerical Data'!$1:$1048576, _xlfn.XMATCH($A188,'Talnagögn | Numerical Data'!$A:$A), _xlfn.XMATCH($B$4,'Talnagögn | Numerical Data'!$25:$25))</f>
        <v>145.83684946357641</v>
      </c>
      <c r="AN188" s="728"/>
      <c r="AO188" s="45" cm="1">
        <f t="array" ref="AO188">INDEX('Talnagögn | Numerical Data'!$1:$1048576, _xlfn.XMATCH($A188,'Talnagögn | Numerical Data'!$A:$A), _xlfn.XMATCH($B$2,'Talnagögn | Numerical Data'!$25:$25))/INDEX('Talnagögn | Numerical Data'!$1:$1048576, _xlfn.XMATCH($A188,'Talnagögn | Numerical Data'!$A:$A), _xlfn.XMATCH($B$4,'Talnagögn | Numerical Data'!$25:$25))-1</f>
        <v>0.18818690691888662</v>
      </c>
      <c r="AP188" s="760" cm="1">
        <f t="array" ref="AP188">INDEX('Talnagögn | Numerical Data'!$1:$1048576, _xlfn.XMATCH($A188,'Talnagögn | Numerical Data'!$A:$A), _xlfn.XMATCH($B$2,'Talnagögn | Numerical Data'!$25:$25))-INDEX('Talnagögn | Numerical Data'!$1:$1048576, _xlfn.XMATCH($A188,'Talnagögn | Numerical Data'!$A:$A), _xlfn.XMATCH($B$5,'Talnagögn | Numerical Data'!$25:$25))</f>
        <v>390.10681795400717</v>
      </c>
      <c r="AQ188" s="728"/>
      <c r="AR188" s="8" cm="1">
        <f t="array" ref="AR188">INDEX('Talnagögn | Numerical Data'!$1:$1048576, _xlfn.XMATCH($A188,'Talnagögn | Numerical Data'!$A:$A), _xlfn.XMATCH($B$2,'Talnagögn | Numerical Data'!$25:$25))/INDEX('Talnagögn | Numerical Data'!$1:$1048576, _xlfn.XMATCH($A188,'Talnagögn | Numerical Data'!$A:$A), _xlfn.XMATCH($B$5,'Talnagögn | Numerical Data'!$25:$25))-1</f>
        <v>0.73509705071221965</v>
      </c>
    </row>
    <row r="189" spans="1:54" s="1" customFormat="1" ht="21" customHeight="1" x14ac:dyDescent="0.25">
      <c r="A189" s="259" t="s">
        <v>66</v>
      </c>
      <c r="C189" s="659" t="s">
        <v>62</v>
      </c>
      <c r="D189" s="558" t="str">
        <f>'Talnagögn | Numerical Data'!$D$33</f>
        <v>Innanlandsflug</v>
      </c>
      <c r="E189" s="760" cm="1">
        <f t="array" ref="E189">INDEX('Talnagögn | Numerical Data'!$1:$1048576, _xlfn.XMATCH($A189,'Talnagögn | Numerical Data'!$A:$A), _xlfn.XMATCH($B$2,'Talnagögn | Numerical Data'!$25:$25))</f>
        <v>22.510975184533333</v>
      </c>
      <c r="F189" s="728"/>
      <c r="G189" s="53">
        <f t="shared" si="6"/>
        <v>1.2682942699602157E-2</v>
      </c>
      <c r="H189" s="799" cm="1">
        <f t="array" ref="H189">INDEX('Talnagögn | Numerical Data'!$1:$1048576, _xlfn.XMATCH($A189,'Talnagögn | Numerical Data'!$A:$A), _xlfn.XMATCH($B$2,'Talnagögn | Numerical Data'!$25:$25))-INDEX('Talnagögn | Numerical Data'!$1:$1048576, _xlfn.XMATCH($A189,'Talnagögn | Numerical Data'!$A:$A), _xlfn.XMATCH($B$3,'Talnagögn | Numerical Data'!$25:$25))</f>
        <v>-1.7577086840000042</v>
      </c>
      <c r="I189" s="800"/>
      <c r="J189" s="53" cm="1">
        <f t="array" ref="J189">INDEX('Talnagögn | Numerical Data'!$1:$1048576, _xlfn.XMATCH($A189,'Talnagögn | Numerical Data'!$A:$A), _xlfn.XMATCH($B$2,'Talnagögn | Numerical Data'!$25:$25))/INDEX('Talnagögn | Numerical Data'!$1:$1048576, _xlfn.XMATCH($A189,'Talnagögn | Numerical Data'!$A:$A), _xlfn.XMATCH($B$3,'Talnagögn | Numerical Data'!$25:$25))-1</f>
        <v>-7.242702956294389E-2</v>
      </c>
      <c r="K189" s="739" cm="1">
        <f t="array" ref="K189">INDEX('Talnagögn | Numerical Data'!$1:$1048576, _xlfn.XMATCH($A189,'Talnagögn | Numerical Data'!$A:$A), _xlfn.XMATCH($B$2,'Talnagögn | Numerical Data'!$25:$25))-INDEX('Talnagögn | Numerical Data'!$1:$1048576, _xlfn.XMATCH($A189,'Talnagögn | Numerical Data'!$A:$A), _xlfn.XMATCH($B$4,'Talnagögn | Numerical Data'!$25:$25))</f>
        <v>-3.6944665271999995</v>
      </c>
      <c r="L189" s="740"/>
      <c r="M189" s="45" cm="1">
        <f t="array" ref="M189">INDEX('Talnagögn | Numerical Data'!$1:$1048576, _xlfn.XMATCH($A189,'Talnagögn | Numerical Data'!$A:$A), _xlfn.XMATCH($B$2,'Talnagögn | Numerical Data'!$25:$25))/INDEX('Talnagögn | Numerical Data'!$1:$1048576, _xlfn.XMATCH($A189,'Talnagögn | Numerical Data'!$A:$A), _xlfn.XMATCH($B$4,'Talnagögn | Numerical Data'!$25:$25))-1</f>
        <v>-0.14098089121488933</v>
      </c>
      <c r="N189" s="760" cm="1">
        <f t="array" ref="N189">INDEX('Talnagögn | Numerical Data'!$1:$1048576, _xlfn.XMATCH($A189,'Talnagögn | Numerical Data'!$A:$A), _xlfn.XMATCH($B$2,'Talnagögn | Numerical Data'!$25:$25))-INDEX('Talnagögn | Numerical Data'!$1:$1048576, _xlfn.XMATCH($A189,'Talnagögn | Numerical Data'!$A:$A), _xlfn.XMATCH($B$5,'Talnagögn | Numerical Data'!$25:$25))</f>
        <v>-11.081714074933334</v>
      </c>
      <c r="O189" s="728"/>
      <c r="P189" s="8" cm="1">
        <f t="array" ref="P189">INDEX('Talnagögn | Numerical Data'!$1:$1048576, _xlfn.XMATCH($A189,'Talnagögn | Numerical Data'!$A:$A), _xlfn.XMATCH($B$2,'Talnagögn | Numerical Data'!$25:$25))/INDEX('Talnagögn | Numerical Data'!$1:$1048576, _xlfn.XMATCH($A189,'Talnagögn | Numerical Data'!$A:$A), _xlfn.XMATCH($B$5,'Talnagögn | Numerical Data'!$25:$25))-1</f>
        <v>-0.32988469572469326</v>
      </c>
      <c r="Q189" s="360"/>
      <c r="R189" s="360"/>
      <c r="S189" s="8"/>
      <c r="T189" s="831"/>
      <c r="U189" s="831"/>
      <c r="V189" s="8"/>
      <c r="W189" s="831"/>
      <c r="X189" s="831"/>
      <c r="Y189" s="8"/>
      <c r="Z189" s="831"/>
      <c r="AA189" s="831"/>
      <c r="AC189" s="394"/>
      <c r="AE189" s="437"/>
      <c r="AF189" s="437" t="str">
        <f>'Talnagögn | Numerical Data'!$E$33</f>
        <v>Domestic Aviation</v>
      </c>
      <c r="AG189" s="760" cm="1">
        <f t="array" ref="AG189">INDEX('Talnagögn | Numerical Data'!$1:$1048576, _xlfn.XMATCH($A189,'Talnagögn | Numerical Data'!$A:$A), _xlfn.XMATCH($B$2,'Talnagögn | Numerical Data'!$25:$25))</f>
        <v>22.510975184533333</v>
      </c>
      <c r="AH189" s="728"/>
      <c r="AI189" s="53">
        <f t="shared" si="7"/>
        <v>1.2682942699602157E-2</v>
      </c>
      <c r="AJ189" s="799" cm="1">
        <f t="array" ref="AJ189">INDEX('Talnagögn | Numerical Data'!$1:$1048576, _xlfn.XMATCH($A189,'Talnagögn | Numerical Data'!$A:$A), _xlfn.XMATCH($B$2,'Talnagögn | Numerical Data'!$25:$25))-INDEX('Talnagögn | Numerical Data'!$1:$1048576, _xlfn.XMATCH($A189,'Talnagögn | Numerical Data'!$A:$A), _xlfn.XMATCH($B$3,'Talnagögn | Numerical Data'!$25:$25))</f>
        <v>-1.7577086840000042</v>
      </c>
      <c r="AK189" s="800"/>
      <c r="AL189" s="53" cm="1">
        <f t="array" ref="AL189">INDEX('Talnagögn | Numerical Data'!$1:$1048576, _xlfn.XMATCH($A189,'Talnagögn | Numerical Data'!$A:$A), _xlfn.XMATCH($B$2,'Talnagögn | Numerical Data'!$25:$25))/INDEX('Talnagögn | Numerical Data'!$1:$1048576, _xlfn.XMATCH($A189,'Talnagögn | Numerical Data'!$A:$A), _xlfn.XMATCH($B$3,'Talnagögn | Numerical Data'!$25:$25))-1</f>
        <v>-7.242702956294389E-2</v>
      </c>
      <c r="AM189" s="739" cm="1">
        <f t="array" ref="AM189">INDEX('Talnagögn | Numerical Data'!$1:$1048576, _xlfn.XMATCH($A189,'Talnagögn | Numerical Data'!$A:$A), _xlfn.XMATCH($B$2,'Talnagögn | Numerical Data'!$25:$25))-INDEX('Talnagögn | Numerical Data'!$1:$1048576, _xlfn.XMATCH($A189,'Talnagögn | Numerical Data'!$A:$A), _xlfn.XMATCH($B$4,'Talnagögn | Numerical Data'!$25:$25))</f>
        <v>-3.6944665271999995</v>
      </c>
      <c r="AN189" s="740"/>
      <c r="AO189" s="45" cm="1">
        <f t="array" ref="AO189">INDEX('Talnagögn | Numerical Data'!$1:$1048576, _xlfn.XMATCH($A189,'Talnagögn | Numerical Data'!$A:$A), _xlfn.XMATCH($B$2,'Talnagögn | Numerical Data'!$25:$25))/INDEX('Talnagögn | Numerical Data'!$1:$1048576, _xlfn.XMATCH($A189,'Talnagögn | Numerical Data'!$A:$A), _xlfn.XMATCH($B$4,'Talnagögn | Numerical Data'!$25:$25))-1</f>
        <v>-0.14098089121488933</v>
      </c>
      <c r="AP189" s="760" cm="1">
        <f t="array" ref="AP189">INDEX('Talnagögn | Numerical Data'!$1:$1048576, _xlfn.XMATCH($A189,'Talnagögn | Numerical Data'!$A:$A), _xlfn.XMATCH($B$2,'Talnagögn | Numerical Data'!$25:$25))-INDEX('Talnagögn | Numerical Data'!$1:$1048576, _xlfn.XMATCH($A189,'Talnagögn | Numerical Data'!$A:$A), _xlfn.XMATCH($B$5,'Talnagögn | Numerical Data'!$25:$25))</f>
        <v>-11.081714074933334</v>
      </c>
      <c r="AQ189" s="728"/>
      <c r="AR189" s="8" cm="1">
        <f t="array" ref="AR189">INDEX('Talnagögn | Numerical Data'!$1:$1048576, _xlfn.XMATCH($A189,'Talnagögn | Numerical Data'!$A:$A), _xlfn.XMATCH($B$2,'Talnagögn | Numerical Data'!$25:$25))/INDEX('Talnagögn | Numerical Data'!$1:$1048576, _xlfn.XMATCH($A189,'Talnagögn | Numerical Data'!$A:$A), _xlfn.XMATCH($B$5,'Talnagögn | Numerical Data'!$25:$25))-1</f>
        <v>-0.32988469572469326</v>
      </c>
    </row>
    <row r="190" spans="1:54" s="1" customFormat="1" ht="21" customHeight="1" x14ac:dyDescent="0.25">
      <c r="A190" s="259" t="s">
        <v>67</v>
      </c>
      <c r="C190" s="659" t="s">
        <v>62</v>
      </c>
      <c r="D190" s="558" t="str">
        <f>'Talnagögn | Numerical Data'!$D$34</f>
        <v>Strandsiglingar</v>
      </c>
      <c r="E190" s="760" cm="1">
        <f t="array" ref="E190">INDEX('Talnagögn | Numerical Data'!$1:$1048576, _xlfn.XMATCH($A190,'Talnagögn | Numerical Data'!$A:$A), _xlfn.XMATCH($B$2,'Talnagögn | Numerical Data'!$25:$25))</f>
        <v>16.820451973603028</v>
      </c>
      <c r="F190" s="728"/>
      <c r="G190" s="116">
        <f t="shared" si="6"/>
        <v>9.4768363793138674E-3</v>
      </c>
      <c r="H190" s="799" cm="1">
        <f t="array" ref="H190">INDEX('Talnagögn | Numerical Data'!$1:$1048576, _xlfn.XMATCH($A190,'Talnagögn | Numerical Data'!$A:$A), _xlfn.XMATCH($B$2,'Talnagögn | Numerical Data'!$25:$25))-INDEX('Talnagögn | Numerical Data'!$1:$1048576, _xlfn.XMATCH($A190,'Talnagögn | Numerical Data'!$A:$A), _xlfn.XMATCH($B$3,'Talnagögn | Numerical Data'!$25:$25))</f>
        <v>-7.774365230913979</v>
      </c>
      <c r="I190" s="800"/>
      <c r="J190" s="45" cm="1">
        <f t="array" ref="J190">INDEX('Talnagögn | Numerical Data'!$1:$1048576, _xlfn.XMATCH($A190,'Talnagögn | Numerical Data'!$A:$A), _xlfn.XMATCH($B$2,'Talnagögn | Numerical Data'!$25:$25))/INDEX('Talnagögn | Numerical Data'!$1:$1048576, _xlfn.XMATCH($A190,'Talnagögn | Numerical Data'!$A:$A), _xlfn.XMATCH($B$3,'Talnagögn | Numerical Data'!$25:$25))-1</f>
        <v>-0.31609770327897224</v>
      </c>
      <c r="K190" s="739" cm="1">
        <f t="array" ref="K190">INDEX('Talnagögn | Numerical Data'!$1:$1048576, _xlfn.XMATCH($A190,'Talnagögn | Numerical Data'!$A:$A), _xlfn.XMATCH($B$2,'Talnagögn | Numerical Data'!$25:$25))-INDEX('Talnagögn | Numerical Data'!$1:$1048576, _xlfn.XMATCH($A190,'Talnagögn | Numerical Data'!$A:$A), _xlfn.XMATCH($B$4,'Talnagögn | Numerical Data'!$25:$25))</f>
        <v>-5.7823969875024765</v>
      </c>
      <c r="L190" s="740"/>
      <c r="M190" s="45" cm="1">
        <f t="array" ref="M190">INDEX('Talnagögn | Numerical Data'!$1:$1048576, _xlfn.XMATCH($A190,'Talnagögn | Numerical Data'!$A:$A), _xlfn.XMATCH($B$2,'Talnagögn | Numerical Data'!$25:$25))/INDEX('Talnagögn | Numerical Data'!$1:$1048576, _xlfn.XMATCH($A190,'Talnagögn | Numerical Data'!$A:$A), _xlfn.XMATCH($B$4,'Talnagögn | Numerical Data'!$25:$25))-1</f>
        <v>-0.25582602429687962</v>
      </c>
      <c r="N190" s="760" cm="1">
        <f t="array" ref="N190">INDEX('Talnagögn | Numerical Data'!$1:$1048576, _xlfn.XMATCH($A190,'Talnagögn | Numerical Data'!$A:$A), _xlfn.XMATCH($B$2,'Talnagögn | Numerical Data'!$25:$25))-INDEX('Talnagögn | Numerical Data'!$1:$1048576, _xlfn.XMATCH($A190,'Talnagögn | Numerical Data'!$A:$A), _xlfn.XMATCH($B$5,'Talnagögn | Numerical Data'!$25:$25))</f>
        <v>-16.085555493066693</v>
      </c>
      <c r="O190" s="728"/>
      <c r="P190" s="8" cm="1">
        <f t="array" ref="P190">INDEX('Talnagögn | Numerical Data'!$1:$1048576, _xlfn.XMATCH($A190,'Talnagögn | Numerical Data'!$A:$A), _xlfn.XMATCH($B$2,'Talnagögn | Numerical Data'!$25:$25))/INDEX('Talnagögn | Numerical Data'!$1:$1048576, _xlfn.XMATCH($A190,'Talnagögn | Numerical Data'!$A:$A), _xlfn.XMATCH($B$5,'Talnagögn | Numerical Data'!$25:$25))-1</f>
        <v>-0.48883339947453808</v>
      </c>
      <c r="Q190" s="360"/>
      <c r="R190" s="360"/>
      <c r="S190" s="8"/>
      <c r="T190" s="831"/>
      <c r="U190" s="831"/>
      <c r="V190" s="8"/>
      <c r="W190" s="831"/>
      <c r="X190" s="831"/>
      <c r="Y190" s="8"/>
      <c r="Z190" s="831"/>
      <c r="AA190" s="831"/>
      <c r="AC190" s="394"/>
      <c r="AE190" s="437"/>
      <c r="AF190" s="437" t="str">
        <f>'Talnagögn | Numerical Data'!$E$34</f>
        <v>Domestic Navigation</v>
      </c>
      <c r="AG190" s="760" cm="1">
        <f t="array" ref="AG190">INDEX('Talnagögn | Numerical Data'!$1:$1048576, _xlfn.XMATCH($A190,'Talnagögn | Numerical Data'!$A:$A), _xlfn.XMATCH($B$2,'Talnagögn | Numerical Data'!$25:$25))</f>
        <v>16.820451973603028</v>
      </c>
      <c r="AH190" s="728"/>
      <c r="AI190" s="116">
        <f t="shared" si="7"/>
        <v>9.4768363793138674E-3</v>
      </c>
      <c r="AJ190" s="799" cm="1">
        <f t="array" ref="AJ190">INDEX('Talnagögn | Numerical Data'!$1:$1048576, _xlfn.XMATCH($A190,'Talnagögn | Numerical Data'!$A:$A), _xlfn.XMATCH($B$2,'Talnagögn | Numerical Data'!$25:$25))-INDEX('Talnagögn | Numerical Data'!$1:$1048576, _xlfn.XMATCH($A190,'Talnagögn | Numerical Data'!$A:$A), _xlfn.XMATCH($B$3,'Talnagögn | Numerical Data'!$25:$25))</f>
        <v>-7.774365230913979</v>
      </c>
      <c r="AK190" s="800"/>
      <c r="AL190" s="45" cm="1">
        <f t="array" ref="AL190">INDEX('Talnagögn | Numerical Data'!$1:$1048576, _xlfn.XMATCH($A190,'Talnagögn | Numerical Data'!$A:$A), _xlfn.XMATCH($B$2,'Talnagögn | Numerical Data'!$25:$25))/INDEX('Talnagögn | Numerical Data'!$1:$1048576, _xlfn.XMATCH($A190,'Talnagögn | Numerical Data'!$A:$A), _xlfn.XMATCH($B$3,'Talnagögn | Numerical Data'!$25:$25))-1</f>
        <v>-0.31609770327897224</v>
      </c>
      <c r="AM190" s="739" cm="1">
        <f t="array" ref="AM190">INDEX('Talnagögn | Numerical Data'!$1:$1048576, _xlfn.XMATCH($A190,'Talnagögn | Numerical Data'!$A:$A), _xlfn.XMATCH($B$2,'Talnagögn | Numerical Data'!$25:$25))-INDEX('Talnagögn | Numerical Data'!$1:$1048576, _xlfn.XMATCH($A190,'Talnagögn | Numerical Data'!$A:$A), _xlfn.XMATCH($B$4,'Talnagögn | Numerical Data'!$25:$25))</f>
        <v>-5.7823969875024765</v>
      </c>
      <c r="AN190" s="740"/>
      <c r="AO190" s="45" cm="1">
        <f t="array" ref="AO190">INDEX('Talnagögn | Numerical Data'!$1:$1048576, _xlfn.XMATCH($A190,'Talnagögn | Numerical Data'!$A:$A), _xlfn.XMATCH($B$2,'Talnagögn | Numerical Data'!$25:$25))/INDEX('Talnagögn | Numerical Data'!$1:$1048576, _xlfn.XMATCH($A190,'Talnagögn | Numerical Data'!$A:$A), _xlfn.XMATCH($B$4,'Talnagögn | Numerical Data'!$25:$25))-1</f>
        <v>-0.25582602429687962</v>
      </c>
      <c r="AP190" s="760" cm="1">
        <f t="array" ref="AP190">INDEX('Talnagögn | Numerical Data'!$1:$1048576, _xlfn.XMATCH($A190,'Talnagögn | Numerical Data'!$A:$A), _xlfn.XMATCH($B$2,'Talnagögn | Numerical Data'!$25:$25))-INDEX('Talnagögn | Numerical Data'!$1:$1048576, _xlfn.XMATCH($A190,'Talnagögn | Numerical Data'!$A:$A), _xlfn.XMATCH($B$5,'Talnagögn | Numerical Data'!$25:$25))</f>
        <v>-16.085555493066693</v>
      </c>
      <c r="AQ190" s="728"/>
      <c r="AR190" s="8" cm="1">
        <f t="array" ref="AR190">INDEX('Talnagögn | Numerical Data'!$1:$1048576, _xlfn.XMATCH($A190,'Talnagögn | Numerical Data'!$A:$A), _xlfn.XMATCH($B$2,'Talnagögn | Numerical Data'!$25:$25))/INDEX('Talnagögn | Numerical Data'!$1:$1048576, _xlfn.XMATCH($A190,'Talnagögn | Numerical Data'!$A:$A), _xlfn.XMATCH($B$5,'Talnagögn | Numerical Data'!$25:$25))-1</f>
        <v>-0.48883339947453808</v>
      </c>
    </row>
    <row r="191" spans="1:54" s="1" customFormat="1" ht="21" customHeight="1" x14ac:dyDescent="0.25">
      <c r="A191" s="259" t="s">
        <v>119</v>
      </c>
      <c r="B191" s="5" t="s">
        <v>62</v>
      </c>
      <c r="C191" s="659" t="s">
        <v>62</v>
      </c>
      <c r="D191" s="558" t="str">
        <f>'Talnagögn | Numerical Data'!$D$35</f>
        <v>Vélar og tæki</v>
      </c>
      <c r="E191" s="760" cm="1">
        <f t="array" ref="E191">INDEX('Talnagögn | Numerical Data'!$1:$1048576, _xlfn.XMATCH($A191,'Talnagögn | Numerical Data'!$A:$A), _xlfn.XMATCH($B$2,'Talnagögn | Numerical Data'!$25:$25))</f>
        <v>74.548194889896735</v>
      </c>
      <c r="F191" s="728"/>
      <c r="G191" s="53">
        <f t="shared" si="6"/>
        <v>4.2001311644506406E-2</v>
      </c>
      <c r="H191" s="797" cm="1">
        <f t="array" ref="H191">INDEX('Talnagögn | Numerical Data'!$1:$1048576, _xlfn.XMATCH($A191,'Talnagögn | Numerical Data'!$A:$A), _xlfn.XMATCH($B$2,'Talnagögn | Numerical Data'!$25:$25))-INDEX('Talnagögn | Numerical Data'!$1:$1048576, _xlfn.XMATCH($A191,'Talnagögn | Numerical Data'!$A:$A), _xlfn.XMATCH($B$3,'Talnagögn | Numerical Data'!$25:$25))</f>
        <v>15.136495134245479</v>
      </c>
      <c r="I191" s="798"/>
      <c r="J191" s="45" cm="1">
        <f t="array" ref="J191">INDEX('Talnagögn | Numerical Data'!$1:$1048576, _xlfn.XMATCH($A191,'Talnagögn | Numerical Data'!$A:$A), _xlfn.XMATCH($B$2,'Talnagögn | Numerical Data'!$25:$25))/INDEX('Talnagögn | Numerical Data'!$1:$1048576, _xlfn.XMATCH($A191,'Talnagögn | Numerical Data'!$A:$A), _xlfn.XMATCH($B$3,'Talnagögn | Numerical Data'!$25:$25))-1</f>
        <v>0.2547729689017304</v>
      </c>
      <c r="K191" s="760" cm="1">
        <f t="array" ref="K191">INDEX('Talnagögn | Numerical Data'!$1:$1048576, _xlfn.XMATCH($A191,'Talnagögn | Numerical Data'!$A:$A), _xlfn.XMATCH($B$2,'Talnagögn | Numerical Data'!$25:$25))-INDEX('Talnagögn | Numerical Data'!$1:$1048576, _xlfn.XMATCH($A191,'Talnagögn | Numerical Data'!$A:$A), _xlfn.XMATCH($B$4,'Talnagögn | Numerical Data'!$25:$25))</f>
        <v>-162.34434872759854</v>
      </c>
      <c r="L191" s="728"/>
      <c r="M191" s="45" cm="1">
        <f t="array" ref="M191">INDEX('Talnagögn | Numerical Data'!$1:$1048576, _xlfn.XMATCH($A191,'Talnagögn | Numerical Data'!$A:$A), _xlfn.XMATCH($B$2,'Talnagögn | Numerical Data'!$25:$25))/INDEX('Talnagögn | Numerical Data'!$1:$1048576, _xlfn.XMATCH($A191,'Talnagögn | Numerical Data'!$A:$A), _xlfn.XMATCH($B$4,'Talnagögn | Numerical Data'!$25:$25))-1</f>
        <v>-0.6853079723342077</v>
      </c>
      <c r="N191" s="760" cm="1">
        <f t="array" ref="N191">INDEX('Talnagögn | Numerical Data'!$1:$1048576, _xlfn.XMATCH($A191,'Talnagögn | Numerical Data'!$A:$A), _xlfn.XMATCH($B$2,'Talnagögn | Numerical Data'!$25:$25))-INDEX('Talnagögn | Numerical Data'!$1:$1048576, _xlfn.XMATCH($A191,'Talnagögn | Numerical Data'!$A:$A), _xlfn.XMATCH($B$5,'Talnagögn | Numerical Data'!$25:$25))</f>
        <v>-58.15136691656366</v>
      </c>
      <c r="O191" s="728"/>
      <c r="P191" s="8" cm="1">
        <f t="array" ref="P191">INDEX('Talnagögn | Numerical Data'!$1:$1048576, _xlfn.XMATCH($A191,'Talnagögn | Numerical Data'!$A:$A), _xlfn.XMATCH($B$2,'Talnagögn | Numerical Data'!$25:$25))/INDEX('Talnagögn | Numerical Data'!$1:$1048576, _xlfn.XMATCH($A191,'Talnagögn | Numerical Data'!$A:$A), _xlfn.XMATCH($B$5,'Talnagögn | Numerical Data'!$25:$25))-1</f>
        <v>-0.43821822864325843</v>
      </c>
      <c r="Q191" s="360"/>
      <c r="R191" s="360"/>
      <c r="S191" s="8"/>
      <c r="T191" s="831"/>
      <c r="U191" s="831"/>
      <c r="V191" s="8"/>
      <c r="W191" s="831"/>
      <c r="X191" s="831"/>
      <c r="Y191" s="8"/>
      <c r="Z191" s="831"/>
      <c r="AA191" s="831"/>
      <c r="AC191" s="394"/>
      <c r="AE191" s="437"/>
      <c r="AF191" s="437" t="str">
        <f>'Talnagögn | Numerical Data'!$E$35</f>
        <v>Off-Road Vehicles and Other Machinery</v>
      </c>
      <c r="AG191" s="760" cm="1">
        <f t="array" ref="AG191">INDEX('Talnagögn | Numerical Data'!$1:$1048576, _xlfn.XMATCH($A191,'Talnagögn | Numerical Data'!$A:$A), _xlfn.XMATCH($B$2,'Talnagögn | Numerical Data'!$25:$25))</f>
        <v>74.548194889896735</v>
      </c>
      <c r="AH191" s="728"/>
      <c r="AI191" s="53">
        <f t="shared" si="7"/>
        <v>4.2001311644506406E-2</v>
      </c>
      <c r="AJ191" s="797" cm="1">
        <f t="array" ref="AJ191">INDEX('Talnagögn | Numerical Data'!$1:$1048576, _xlfn.XMATCH($A191,'Talnagögn | Numerical Data'!$A:$A), _xlfn.XMATCH($B$2,'Talnagögn | Numerical Data'!$25:$25))-INDEX('Talnagögn | Numerical Data'!$1:$1048576, _xlfn.XMATCH($A191,'Talnagögn | Numerical Data'!$A:$A), _xlfn.XMATCH($B$3,'Talnagögn | Numerical Data'!$25:$25))</f>
        <v>15.136495134245479</v>
      </c>
      <c r="AK191" s="798"/>
      <c r="AL191" s="45" cm="1">
        <f t="array" ref="AL191">INDEX('Talnagögn | Numerical Data'!$1:$1048576, _xlfn.XMATCH($A191,'Talnagögn | Numerical Data'!$A:$A), _xlfn.XMATCH($B$2,'Talnagögn | Numerical Data'!$25:$25))/INDEX('Talnagögn | Numerical Data'!$1:$1048576, _xlfn.XMATCH($A191,'Talnagögn | Numerical Data'!$A:$A), _xlfn.XMATCH($B$3,'Talnagögn | Numerical Data'!$25:$25))-1</f>
        <v>0.2547729689017304</v>
      </c>
      <c r="AM191" s="760" cm="1">
        <f t="array" ref="AM191">INDEX('Talnagögn | Numerical Data'!$1:$1048576, _xlfn.XMATCH($A191,'Talnagögn | Numerical Data'!$A:$A), _xlfn.XMATCH($B$2,'Talnagögn | Numerical Data'!$25:$25))-INDEX('Talnagögn | Numerical Data'!$1:$1048576, _xlfn.XMATCH($A191,'Talnagögn | Numerical Data'!$A:$A), _xlfn.XMATCH($B$4,'Talnagögn | Numerical Data'!$25:$25))</f>
        <v>-162.34434872759854</v>
      </c>
      <c r="AN191" s="728"/>
      <c r="AO191" s="45" cm="1">
        <f t="array" ref="AO191">INDEX('Talnagögn | Numerical Data'!$1:$1048576, _xlfn.XMATCH($A191,'Talnagögn | Numerical Data'!$A:$A), _xlfn.XMATCH($B$2,'Talnagögn | Numerical Data'!$25:$25))/INDEX('Talnagögn | Numerical Data'!$1:$1048576, _xlfn.XMATCH($A191,'Talnagögn | Numerical Data'!$A:$A), _xlfn.XMATCH($B$4,'Talnagögn | Numerical Data'!$25:$25))-1</f>
        <v>-0.6853079723342077</v>
      </c>
      <c r="AP191" s="760" cm="1">
        <f t="array" ref="AP191">INDEX('Talnagögn | Numerical Data'!$1:$1048576, _xlfn.XMATCH($A191,'Talnagögn | Numerical Data'!$A:$A), _xlfn.XMATCH($B$2,'Talnagögn | Numerical Data'!$25:$25))-INDEX('Talnagögn | Numerical Data'!$1:$1048576, _xlfn.XMATCH($A191,'Talnagögn | Numerical Data'!$A:$A), _xlfn.XMATCH($B$5,'Talnagögn | Numerical Data'!$25:$25))</f>
        <v>-58.15136691656366</v>
      </c>
      <c r="AQ191" s="728"/>
      <c r="AR191" s="8" cm="1">
        <f t="array" ref="AR191">INDEX('Talnagögn | Numerical Data'!$1:$1048576, _xlfn.XMATCH($A191,'Talnagögn | Numerical Data'!$A:$A), _xlfn.XMATCH($B$2,'Talnagögn | Numerical Data'!$25:$25))/INDEX('Talnagögn | Numerical Data'!$1:$1048576, _xlfn.XMATCH($A191,'Talnagögn | Numerical Data'!$A:$A), _xlfn.XMATCH($B$5,'Talnagögn | Numerical Data'!$25:$25))-1</f>
        <v>-0.43821822864325843</v>
      </c>
    </row>
    <row r="192" spans="1:54" s="1" customFormat="1" ht="21" customHeight="1" x14ac:dyDescent="0.25">
      <c r="A192" s="259" t="s">
        <v>136</v>
      </c>
      <c r="B192" s="5" t="s">
        <v>62</v>
      </c>
      <c r="C192" s="659" t="s">
        <v>62</v>
      </c>
      <c r="D192" s="558" t="str">
        <f>'Talnagögn | Numerical Data'!$D$39</f>
        <v>Eldsneytisbruni vegna staðbundins iðnaðar</v>
      </c>
      <c r="E192" s="760" cm="1">
        <f t="array" ref="E192">INDEX('Talnagögn | Numerical Data'!$1:$1048576, _xlfn.XMATCH($A192,'Talnagögn | Numerical Data'!$A:$A), _xlfn.XMATCH($B$2,'Talnagögn | Numerical Data'!$25:$25))</f>
        <v>57.719794733950188</v>
      </c>
      <c r="F192" s="728"/>
      <c r="G192" s="53">
        <f t="shared" si="6"/>
        <v>3.2519997167713303E-2</v>
      </c>
      <c r="H192" s="797" cm="1">
        <f t="array" ref="H192">INDEX('Talnagögn | Numerical Data'!$1:$1048576, _xlfn.XMATCH($A192,'Talnagögn | Numerical Data'!$A:$A), _xlfn.XMATCH($B$2,'Talnagögn | Numerical Data'!$25:$25))-INDEX('Talnagögn | Numerical Data'!$1:$1048576, _xlfn.XMATCH($A192,'Talnagögn | Numerical Data'!$A:$A), _xlfn.XMATCH($B$3,'Talnagögn | Numerical Data'!$25:$25))</f>
        <v>-37.750436305853263</v>
      </c>
      <c r="I192" s="798"/>
      <c r="J192" s="45" cm="1">
        <f t="array" ref="J192">INDEX('Talnagögn | Numerical Data'!$1:$1048576, _xlfn.XMATCH($A192,'Talnagögn | Numerical Data'!$A:$A), _xlfn.XMATCH($B$2,'Talnagögn | Numerical Data'!$25:$25))/INDEX('Talnagögn | Numerical Data'!$1:$1048576, _xlfn.XMATCH($A192,'Talnagögn | Numerical Data'!$A:$A), _xlfn.XMATCH($B$3,'Talnagögn | Numerical Data'!$25:$25))-1</f>
        <v>-0.39541578452988502</v>
      </c>
      <c r="K192" s="760" cm="1">
        <f t="array" ref="K192">INDEX('Talnagögn | Numerical Data'!$1:$1048576, _xlfn.XMATCH($A192,'Talnagögn | Numerical Data'!$A:$A), _xlfn.XMATCH($B$2,'Talnagögn | Numerical Data'!$25:$25))-INDEX('Talnagögn | Numerical Data'!$1:$1048576, _xlfn.XMATCH($A192,'Talnagögn | Numerical Data'!$A:$A), _xlfn.XMATCH($B$4,'Talnagögn | Numerical Data'!$25:$25))</f>
        <v>-127.4412714526396</v>
      </c>
      <c r="L192" s="728"/>
      <c r="M192" s="45" cm="1">
        <f t="array" ref="M192">INDEX('Talnagögn | Numerical Data'!$1:$1048576, _xlfn.XMATCH($A192,'Talnagögn | Numerical Data'!$A:$A), _xlfn.XMATCH($B$2,'Talnagögn | Numerical Data'!$25:$25))/INDEX('Talnagögn | Numerical Data'!$1:$1048576, _xlfn.XMATCH($A192,'Talnagögn | Numerical Data'!$A:$A), _xlfn.XMATCH($B$4,'Talnagögn | Numerical Data'!$25:$25))-1</f>
        <v>-0.68827250824001507</v>
      </c>
      <c r="N192" s="760" cm="1">
        <f t="array" ref="N192">INDEX('Talnagögn | Numerical Data'!$1:$1048576, _xlfn.XMATCH($A192,'Talnagögn | Numerical Data'!$A:$A), _xlfn.XMATCH($B$2,'Talnagögn | Numerical Data'!$25:$25))-INDEX('Talnagögn | Numerical Data'!$1:$1048576, _xlfn.XMATCH($A192,'Talnagögn | Numerical Data'!$A:$A), _xlfn.XMATCH($B$5,'Talnagögn | Numerical Data'!$25:$25))</f>
        <v>-180.58220173993638</v>
      </c>
      <c r="O192" s="728"/>
      <c r="P192" s="8" cm="1">
        <f t="array" ref="P192">INDEX('Talnagögn | Numerical Data'!$1:$1048576, _xlfn.XMATCH($A192,'Talnagögn | Numerical Data'!$A:$A), _xlfn.XMATCH($B$2,'Talnagögn | Numerical Data'!$25:$25))/INDEX('Talnagögn | Numerical Data'!$1:$1048576, _xlfn.XMATCH($A192,'Talnagögn | Numerical Data'!$A:$A), _xlfn.XMATCH($B$5,'Talnagögn | Numerical Data'!$25:$25))-1</f>
        <v>-0.75778719612919732</v>
      </c>
      <c r="Q192" s="360"/>
      <c r="R192" s="360"/>
      <c r="S192" s="8"/>
      <c r="T192" s="831"/>
      <c r="U192" s="831"/>
      <c r="V192" s="8"/>
      <c r="W192" s="831"/>
      <c r="X192" s="831"/>
      <c r="Y192" s="8"/>
      <c r="Z192" s="831"/>
      <c r="AA192" s="831"/>
      <c r="AC192" s="394"/>
      <c r="AE192" s="437"/>
      <c r="AF192" s="437" t="str">
        <f>'Talnagögn | Numerical Data'!$E$39</f>
        <v>Fuel Combustion in Stationary Industry</v>
      </c>
      <c r="AG192" s="760" cm="1">
        <f t="array" ref="AG192">INDEX('Talnagögn | Numerical Data'!$1:$1048576, _xlfn.XMATCH($A192,'Talnagögn | Numerical Data'!$A:$A), _xlfn.XMATCH($B$2,'Talnagögn | Numerical Data'!$25:$25))</f>
        <v>57.719794733950188</v>
      </c>
      <c r="AH192" s="728"/>
      <c r="AI192" s="53">
        <f t="shared" si="7"/>
        <v>3.2519997167713303E-2</v>
      </c>
      <c r="AJ192" s="797" cm="1">
        <f t="array" ref="AJ192">INDEX('Talnagögn | Numerical Data'!$1:$1048576, _xlfn.XMATCH($A192,'Talnagögn | Numerical Data'!$A:$A), _xlfn.XMATCH($B$2,'Talnagögn | Numerical Data'!$25:$25))-INDEX('Talnagögn | Numerical Data'!$1:$1048576, _xlfn.XMATCH($A192,'Talnagögn | Numerical Data'!$A:$A), _xlfn.XMATCH($B$3,'Talnagögn | Numerical Data'!$25:$25))</f>
        <v>-37.750436305853263</v>
      </c>
      <c r="AK192" s="798"/>
      <c r="AL192" s="45" cm="1">
        <f t="array" ref="AL192">INDEX('Talnagögn | Numerical Data'!$1:$1048576, _xlfn.XMATCH($A192,'Talnagögn | Numerical Data'!$A:$A), _xlfn.XMATCH($B$2,'Talnagögn | Numerical Data'!$25:$25))/INDEX('Talnagögn | Numerical Data'!$1:$1048576, _xlfn.XMATCH($A192,'Talnagögn | Numerical Data'!$A:$A), _xlfn.XMATCH($B$3,'Talnagögn | Numerical Data'!$25:$25))-1</f>
        <v>-0.39541578452988502</v>
      </c>
      <c r="AM192" s="760" cm="1">
        <f t="array" ref="AM192">INDEX('Talnagögn | Numerical Data'!$1:$1048576, _xlfn.XMATCH($A192,'Talnagögn | Numerical Data'!$A:$A), _xlfn.XMATCH($B$2,'Talnagögn | Numerical Data'!$25:$25))-INDEX('Talnagögn | Numerical Data'!$1:$1048576, _xlfn.XMATCH($A192,'Talnagögn | Numerical Data'!$A:$A), _xlfn.XMATCH($B$4,'Talnagögn | Numerical Data'!$25:$25))</f>
        <v>-127.4412714526396</v>
      </c>
      <c r="AN192" s="728"/>
      <c r="AO192" s="45" cm="1">
        <f t="array" ref="AO192">INDEX('Talnagögn | Numerical Data'!$1:$1048576, _xlfn.XMATCH($A192,'Talnagögn | Numerical Data'!$A:$A), _xlfn.XMATCH($B$2,'Talnagögn | Numerical Data'!$25:$25))/INDEX('Talnagögn | Numerical Data'!$1:$1048576, _xlfn.XMATCH($A192,'Talnagögn | Numerical Data'!$A:$A), _xlfn.XMATCH($B$4,'Talnagögn | Numerical Data'!$25:$25))-1</f>
        <v>-0.68827250824001507</v>
      </c>
      <c r="AP192" s="760" cm="1">
        <f t="array" ref="AP192">INDEX('Talnagögn | Numerical Data'!$1:$1048576, _xlfn.XMATCH($A192,'Talnagögn | Numerical Data'!$A:$A), _xlfn.XMATCH($B$2,'Talnagögn | Numerical Data'!$25:$25))-INDEX('Talnagögn | Numerical Data'!$1:$1048576, _xlfn.XMATCH($A192,'Talnagögn | Numerical Data'!$A:$A), _xlfn.XMATCH($B$5,'Talnagögn | Numerical Data'!$25:$25))</f>
        <v>-180.58220173993638</v>
      </c>
      <c r="AQ192" s="728"/>
      <c r="AR192" s="8" cm="1">
        <f t="array" ref="AR192">INDEX('Talnagögn | Numerical Data'!$1:$1048576, _xlfn.XMATCH($A192,'Talnagögn | Numerical Data'!$A:$A), _xlfn.XMATCH($B$2,'Talnagögn | Numerical Data'!$25:$25))/INDEX('Talnagögn | Numerical Data'!$1:$1048576, _xlfn.XMATCH($A192,'Talnagögn | Numerical Data'!$A:$A), _xlfn.XMATCH($B$5,'Talnagögn | Numerical Data'!$25:$25))-1</f>
        <v>-0.75778719612919732</v>
      </c>
    </row>
    <row r="193" spans="1:44" s="1" customFormat="1" ht="21" customHeight="1" x14ac:dyDescent="0.25">
      <c r="A193" s="219" t="s">
        <v>70</v>
      </c>
      <c r="B193" s="5" t="s">
        <v>62</v>
      </c>
      <c r="C193" s="659" t="s">
        <v>62</v>
      </c>
      <c r="D193" s="561" t="str">
        <f>'Talnagögn | Numerical Data'!$D$42</f>
        <v>Jarðvarmavirkjanir</v>
      </c>
      <c r="E193" s="760" cm="1">
        <f t="array" ref="E193">INDEX('Talnagögn | Numerical Data'!$1:$1048576, _xlfn.XMATCH($A193,'Talnagögn | Numerical Data'!$A:$A), _xlfn.XMATCH($B$2,'Talnagögn | Numerical Data'!$25:$25))</f>
        <v>176.69460000000001</v>
      </c>
      <c r="F193" s="728"/>
      <c r="G193" s="45">
        <f t="shared" si="6"/>
        <v>9.9551772802310992E-2</v>
      </c>
      <c r="H193" s="799" cm="1">
        <f t="array" ref="H193">INDEX('Talnagögn | Numerical Data'!$1:$1048576, _xlfn.XMATCH($A193,'Talnagögn | Numerical Data'!$A:$A), _xlfn.XMATCH($B$2,'Talnagögn | Numerical Data'!$25:$25))-INDEX('Talnagögn | Numerical Data'!$1:$1048576, _xlfn.XMATCH($A193,'Talnagögn | Numerical Data'!$A:$A), _xlfn.XMATCH($B$3,'Talnagögn | Numerical Data'!$25:$25))</f>
        <v>-1.4491846135524611</v>
      </c>
      <c r="I193" s="800"/>
      <c r="J193" s="116" cm="1">
        <f t="array" ref="J193">INDEX('Talnagögn | Numerical Data'!$1:$1048576, _xlfn.XMATCH($A193,'Talnagögn | Numerical Data'!$A:$A), _xlfn.XMATCH($B$2,'Talnagögn | Numerical Data'!$25:$25))/INDEX('Talnagögn | Numerical Data'!$1:$1048576, _xlfn.XMATCH($A193,'Talnagögn | Numerical Data'!$A:$A), _xlfn.XMATCH($B$3,'Talnagögn | Numerical Data'!$25:$25))-1</f>
        <v>-8.1349153813936592E-3</v>
      </c>
      <c r="K193" s="760" cm="1">
        <f t="array" ref="K193">INDEX('Talnagögn | Numerical Data'!$1:$1048576, _xlfn.XMATCH($A193,'Talnagögn | Numerical Data'!$A:$A), _xlfn.XMATCH($B$2,'Talnagögn | Numerical Data'!$25:$25))-INDEX('Talnagögn | Numerical Data'!$1:$1048576, _xlfn.XMATCH($A193,'Talnagögn | Numerical Data'!$A:$A), _xlfn.XMATCH($B$4,'Talnagögn | Numerical Data'!$25:$25))</f>
        <v>57.257206693838583</v>
      </c>
      <c r="L193" s="728"/>
      <c r="M193" s="45" cm="1">
        <f t="array" ref="M193">INDEX('Talnagögn | Numerical Data'!$1:$1048576, _xlfn.XMATCH($A193,'Talnagögn | Numerical Data'!$A:$A), _xlfn.XMATCH($B$2,'Talnagögn | Numerical Data'!$25:$25))/INDEX('Talnagögn | Numerical Data'!$1:$1048576, _xlfn.XMATCH($A193,'Talnagögn | Numerical Data'!$A:$A), _xlfn.XMATCH($B$4,'Talnagögn | Numerical Data'!$25:$25))-1</f>
        <v>0.47939096047640262</v>
      </c>
      <c r="N193" s="760" cm="1">
        <f t="array" ref="N193">INDEX('Talnagögn | Numerical Data'!$1:$1048576, _xlfn.XMATCH($A193,'Talnagögn | Numerical Data'!$A:$A), _xlfn.XMATCH($B$2,'Talnagögn | Numerical Data'!$25:$25))-INDEX('Talnagögn | Numerical Data'!$1:$1048576, _xlfn.XMATCH($A193,'Talnagögn | Numerical Data'!$A:$A), _xlfn.XMATCH($B$5,'Talnagögn | Numerical Data'!$25:$25))</f>
        <v>115.12026564245417</v>
      </c>
      <c r="O193" s="728"/>
      <c r="P193" s="8" cm="1">
        <f t="array" ref="P193">INDEX('Talnagögn | Numerical Data'!$1:$1048576, _xlfn.XMATCH($A193,'Talnagögn | Numerical Data'!$A:$A), _xlfn.XMATCH($B$2,'Talnagögn | Numerical Data'!$25:$25))/INDEX('Talnagögn | Numerical Data'!$1:$1048576, _xlfn.XMATCH($A193,'Talnagögn | Numerical Data'!$A:$A), _xlfn.XMATCH($B$5,'Talnagögn | Numerical Data'!$25:$25))-1</f>
        <v>1.8696144561463108</v>
      </c>
      <c r="Q193" s="560"/>
      <c r="S193" s="8"/>
      <c r="T193" s="831"/>
      <c r="U193" s="831"/>
      <c r="V193" s="8"/>
      <c r="W193" s="831"/>
      <c r="X193" s="831"/>
      <c r="Y193" s="8"/>
      <c r="Z193" s="831"/>
      <c r="AA193" s="831"/>
      <c r="AC193" s="394"/>
      <c r="AE193" s="437"/>
      <c r="AF193" s="437" t="str">
        <f>'Talnagögn | Numerical Data'!$E$42</f>
        <v>Geothermal Energy</v>
      </c>
      <c r="AG193" s="760" cm="1">
        <f t="array" ref="AG193">INDEX('Talnagögn | Numerical Data'!$1:$1048576, _xlfn.XMATCH($A193,'Talnagögn | Numerical Data'!$A:$A), _xlfn.XMATCH($B$2,'Talnagögn | Numerical Data'!$25:$25))</f>
        <v>176.69460000000001</v>
      </c>
      <c r="AH193" s="728"/>
      <c r="AI193" s="45">
        <f t="shared" si="7"/>
        <v>9.9551772802310992E-2</v>
      </c>
      <c r="AJ193" s="799" cm="1">
        <f t="array" ref="AJ193">INDEX('Talnagögn | Numerical Data'!$1:$1048576, _xlfn.XMATCH($A193,'Talnagögn | Numerical Data'!$A:$A), _xlfn.XMATCH($B$2,'Talnagögn | Numerical Data'!$25:$25))-INDEX('Talnagögn | Numerical Data'!$1:$1048576, _xlfn.XMATCH($A193,'Talnagögn | Numerical Data'!$A:$A), _xlfn.XMATCH($B$3,'Talnagögn | Numerical Data'!$25:$25))</f>
        <v>-1.4491846135524611</v>
      </c>
      <c r="AK193" s="800"/>
      <c r="AL193" s="116" cm="1">
        <f t="array" ref="AL193">INDEX('Talnagögn | Numerical Data'!$1:$1048576, _xlfn.XMATCH($A193,'Talnagögn | Numerical Data'!$A:$A), _xlfn.XMATCH($B$2,'Talnagögn | Numerical Data'!$25:$25))/INDEX('Talnagögn | Numerical Data'!$1:$1048576, _xlfn.XMATCH($A193,'Talnagögn | Numerical Data'!$A:$A), _xlfn.XMATCH($B$3,'Talnagögn | Numerical Data'!$25:$25))-1</f>
        <v>-8.1349153813936592E-3</v>
      </c>
      <c r="AM193" s="760" cm="1">
        <f t="array" ref="AM193">INDEX('Talnagögn | Numerical Data'!$1:$1048576, _xlfn.XMATCH($A193,'Talnagögn | Numerical Data'!$A:$A), _xlfn.XMATCH($B$2,'Talnagögn | Numerical Data'!$25:$25))-INDEX('Talnagögn | Numerical Data'!$1:$1048576, _xlfn.XMATCH($A193,'Talnagögn | Numerical Data'!$A:$A), _xlfn.XMATCH($B$4,'Talnagögn | Numerical Data'!$25:$25))</f>
        <v>57.257206693838583</v>
      </c>
      <c r="AN193" s="728"/>
      <c r="AO193" s="45" cm="1">
        <f t="array" ref="AO193">INDEX('Talnagögn | Numerical Data'!$1:$1048576, _xlfn.XMATCH($A193,'Talnagögn | Numerical Data'!$A:$A), _xlfn.XMATCH($B$2,'Talnagögn | Numerical Data'!$25:$25))/INDEX('Talnagögn | Numerical Data'!$1:$1048576, _xlfn.XMATCH($A193,'Talnagögn | Numerical Data'!$A:$A), _xlfn.XMATCH($B$4,'Talnagögn | Numerical Data'!$25:$25))-1</f>
        <v>0.47939096047640262</v>
      </c>
      <c r="AP193" s="760" cm="1">
        <f t="array" ref="AP193">INDEX('Talnagögn | Numerical Data'!$1:$1048576, _xlfn.XMATCH($A193,'Talnagögn | Numerical Data'!$A:$A), _xlfn.XMATCH($B$2,'Talnagögn | Numerical Data'!$25:$25))-INDEX('Talnagögn | Numerical Data'!$1:$1048576, _xlfn.XMATCH($A193,'Talnagögn | Numerical Data'!$A:$A), _xlfn.XMATCH($B$5,'Talnagögn | Numerical Data'!$25:$25))</f>
        <v>115.12026564245417</v>
      </c>
      <c r="AQ193" s="728"/>
      <c r="AR193" s="8" cm="1">
        <f t="array" ref="AR193">INDEX('Talnagögn | Numerical Data'!$1:$1048576, _xlfn.XMATCH($A193,'Talnagögn | Numerical Data'!$A:$A), _xlfn.XMATCH($B$2,'Talnagögn | Numerical Data'!$25:$25))/INDEX('Talnagögn | Numerical Data'!$1:$1048576, _xlfn.XMATCH($A193,'Talnagögn | Numerical Data'!$A:$A), _xlfn.XMATCH($B$5,'Talnagögn | Numerical Data'!$25:$25))-1</f>
        <v>1.8696144561463108</v>
      </c>
    </row>
    <row r="194" spans="1:44" s="1" customFormat="1" ht="21" customHeight="1" x14ac:dyDescent="0.25">
      <c r="A194" s="259" t="s">
        <v>135</v>
      </c>
      <c r="B194" s="5" t="s">
        <v>62</v>
      </c>
      <c r="C194" s="659" t="s">
        <v>62</v>
      </c>
      <c r="D194" s="61" t="str">
        <f>'Talnagögn | Numerical Data'!$D$43</f>
        <v>Annað</v>
      </c>
      <c r="E194" s="745" cm="1">
        <f t="array" ref="E194">INDEX('Talnagögn | Numerical Data'!$1:$1048576, _xlfn.XMATCH($A194,'Talnagögn | Numerical Data'!$A:$A), _xlfn.XMATCH($B$2,'Talnagögn | Numerical Data'!$25:$25))</f>
        <v>21.263681427537449</v>
      </c>
      <c r="F194" s="746"/>
      <c r="G194" s="106">
        <f t="shared" si="6"/>
        <v>1.1980203030624184E-2</v>
      </c>
      <c r="H194" s="801" cm="1">
        <f t="array" ref="H194">INDEX('Talnagögn | Numerical Data'!$1:$1048576, _xlfn.XMATCH($A194,'Talnagögn | Numerical Data'!$A:$A), _xlfn.XMATCH($B$2,'Talnagögn | Numerical Data'!$25:$25))-INDEX('Talnagögn | Numerical Data'!$1:$1048576, _xlfn.XMATCH($A194,'Talnagögn | Numerical Data'!$A:$A), _xlfn.XMATCH($B$3,'Talnagögn | Numerical Data'!$25:$25))</f>
        <v>2.3991006000280777</v>
      </c>
      <c r="I194" s="802"/>
      <c r="J194" s="102" cm="1">
        <f t="array" ref="J194">INDEX('Talnagögn | Numerical Data'!$1:$1048576, _xlfn.XMATCH($A194,'Talnagögn | Numerical Data'!$A:$A), _xlfn.XMATCH($B$2,'Talnagögn | Numerical Data'!$25:$25))/INDEX('Talnagögn | Numerical Data'!$1:$1048576, _xlfn.XMATCH($A194,'Talnagögn | Numerical Data'!$A:$A), _xlfn.XMATCH($B$3,'Talnagögn | Numerical Data'!$25:$25))-1</f>
        <v>0.12717486924117472</v>
      </c>
      <c r="K194" s="745" cm="1">
        <f t="array" ref="K194">INDEX('Talnagögn | Numerical Data'!$1:$1048576, _xlfn.XMATCH($A194,'Talnagögn | Numerical Data'!$A:$A), _xlfn.XMATCH($B$2,'Talnagögn | Numerical Data'!$25:$25))-INDEX('Talnagögn | Numerical Data'!$1:$1048576, _xlfn.XMATCH($A194,'Talnagögn | Numerical Data'!$A:$A), _xlfn.XMATCH($B$4,'Talnagögn | Numerical Data'!$25:$25))</f>
        <v>-29.680707681202421</v>
      </c>
      <c r="L194" s="746"/>
      <c r="M194" s="102" cm="1">
        <f t="array" ref="M194">INDEX('Talnagögn | Numerical Data'!$1:$1048576, _xlfn.XMATCH($A194,'Talnagögn | Numerical Data'!$A:$A), _xlfn.XMATCH($B$2,'Talnagögn | Numerical Data'!$25:$25))/INDEX('Talnagögn | Numerical Data'!$1:$1048576, _xlfn.XMATCH($A194,'Talnagögn | Numerical Data'!$A:$A), _xlfn.XMATCH($B$4,'Talnagögn | Numerical Data'!$25:$25))-1</f>
        <v>-0.58260994391059417</v>
      </c>
      <c r="N194" s="745" cm="1">
        <f t="array" ref="N194">INDEX('Talnagögn | Numerical Data'!$1:$1048576, _xlfn.XMATCH($A194,'Talnagögn | Numerical Data'!$A:$A), _xlfn.XMATCH($B$2,'Talnagögn | Numerical Data'!$25:$25))-INDEX('Talnagögn | Numerical Data'!$1:$1048576, _xlfn.XMATCH($A194,'Talnagögn | Numerical Data'!$A:$A), _xlfn.XMATCH($B$5,'Talnagögn | Numerical Data'!$25:$25))</f>
        <v>-29.072087687596422</v>
      </c>
      <c r="O194" s="746"/>
      <c r="P194" s="100" cm="1">
        <f t="array" ref="P194">INDEX('Talnagögn | Numerical Data'!$1:$1048576, _xlfn.XMATCH($A194,'Talnagögn | Numerical Data'!$A:$A), _xlfn.XMATCH($B$2,'Talnagögn | Numerical Data'!$25:$25))/INDEX('Talnagögn | Numerical Data'!$1:$1048576, _xlfn.XMATCH($A194,'Talnagögn | Numerical Data'!$A:$A), _xlfn.XMATCH($B$5,'Talnagögn | Numerical Data'!$25:$25))-1</f>
        <v>-0.57756319608625306</v>
      </c>
      <c r="Q194" s="560"/>
      <c r="S194" s="8"/>
      <c r="T194" s="831"/>
      <c r="U194" s="831"/>
      <c r="V194" s="8"/>
      <c r="W194" s="831"/>
      <c r="X194" s="831"/>
      <c r="Y194" s="8"/>
      <c r="Z194" s="831"/>
      <c r="AA194" s="831"/>
      <c r="AC194" s="394"/>
      <c r="AE194" s="437"/>
      <c r="AF194" s="61" t="str">
        <f>'Talnagögn | Numerical Data'!$E$43</f>
        <v>Other Emissions</v>
      </c>
      <c r="AG194" s="745" cm="1">
        <f t="array" ref="AG194">INDEX('Talnagögn | Numerical Data'!$1:$1048576, _xlfn.XMATCH($A194,'Talnagögn | Numerical Data'!$A:$A), _xlfn.XMATCH($B$2,'Talnagögn | Numerical Data'!$25:$25))</f>
        <v>21.263681427537449</v>
      </c>
      <c r="AH194" s="746"/>
      <c r="AI194" s="106">
        <f t="shared" si="7"/>
        <v>1.1980203030624184E-2</v>
      </c>
      <c r="AJ194" s="801" cm="1">
        <f t="array" ref="AJ194">INDEX('Talnagögn | Numerical Data'!$1:$1048576, _xlfn.XMATCH($A194,'Talnagögn | Numerical Data'!$A:$A), _xlfn.XMATCH($B$2,'Talnagögn | Numerical Data'!$25:$25))-INDEX('Talnagögn | Numerical Data'!$1:$1048576, _xlfn.XMATCH($A194,'Talnagögn | Numerical Data'!$A:$A), _xlfn.XMATCH($B$3,'Talnagögn | Numerical Data'!$25:$25))</f>
        <v>2.3991006000280777</v>
      </c>
      <c r="AK194" s="802"/>
      <c r="AL194" s="102" cm="1">
        <f t="array" ref="AL194">INDEX('Talnagögn | Numerical Data'!$1:$1048576, _xlfn.XMATCH($A194,'Talnagögn | Numerical Data'!$A:$A), _xlfn.XMATCH($B$2,'Talnagögn | Numerical Data'!$25:$25))/INDEX('Talnagögn | Numerical Data'!$1:$1048576, _xlfn.XMATCH($A194,'Talnagögn | Numerical Data'!$A:$A), _xlfn.XMATCH($B$3,'Talnagögn | Numerical Data'!$25:$25))-1</f>
        <v>0.12717486924117472</v>
      </c>
      <c r="AM194" s="745" cm="1">
        <f t="array" ref="AM194">INDEX('Talnagögn | Numerical Data'!$1:$1048576, _xlfn.XMATCH($A194,'Talnagögn | Numerical Data'!$A:$A), _xlfn.XMATCH($B$2,'Talnagögn | Numerical Data'!$25:$25))-INDEX('Talnagögn | Numerical Data'!$1:$1048576, _xlfn.XMATCH($A194,'Talnagögn | Numerical Data'!$A:$A), _xlfn.XMATCH($B$4,'Talnagögn | Numerical Data'!$25:$25))</f>
        <v>-29.680707681202421</v>
      </c>
      <c r="AN194" s="746"/>
      <c r="AO194" s="102" cm="1">
        <f t="array" ref="AO194">INDEX('Talnagögn | Numerical Data'!$1:$1048576, _xlfn.XMATCH($A194,'Talnagögn | Numerical Data'!$A:$A), _xlfn.XMATCH($B$2,'Talnagögn | Numerical Data'!$25:$25))/INDEX('Talnagögn | Numerical Data'!$1:$1048576, _xlfn.XMATCH($A194,'Talnagögn | Numerical Data'!$A:$A), _xlfn.XMATCH($B$4,'Talnagögn | Numerical Data'!$25:$25))-1</f>
        <v>-0.58260994391059417</v>
      </c>
      <c r="AP194" s="745" cm="1">
        <f t="array" ref="AP194">INDEX('Talnagögn | Numerical Data'!$1:$1048576, _xlfn.XMATCH($A194,'Talnagögn | Numerical Data'!$A:$A), _xlfn.XMATCH($B$2,'Talnagögn | Numerical Data'!$25:$25))-INDEX('Talnagögn | Numerical Data'!$1:$1048576, _xlfn.XMATCH($A194,'Talnagögn | Numerical Data'!$A:$A), _xlfn.XMATCH($B$5,'Talnagögn | Numerical Data'!$25:$25))</f>
        <v>-29.072087687596422</v>
      </c>
      <c r="AQ194" s="746"/>
      <c r="AR194" s="100" cm="1">
        <f t="array" ref="AR194">INDEX('Talnagögn | Numerical Data'!$1:$1048576, _xlfn.XMATCH($A194,'Talnagögn | Numerical Data'!$A:$A), _xlfn.XMATCH($B$2,'Talnagögn | Numerical Data'!$25:$25))/INDEX('Talnagögn | Numerical Data'!$1:$1048576, _xlfn.XMATCH($A194,'Talnagögn | Numerical Data'!$A:$A), _xlfn.XMATCH($B$5,'Talnagögn | Numerical Data'!$25:$25))-1</f>
        <v>-0.57756319608625306</v>
      </c>
    </row>
    <row r="195" spans="1:44" ht="30" customHeight="1" x14ac:dyDescent="0.25">
      <c r="A195" s="270" t="s">
        <v>56</v>
      </c>
      <c r="B195" s="5" t="s">
        <v>62</v>
      </c>
      <c r="C195" s="659" t="s">
        <v>62</v>
      </c>
      <c r="D195" s="61" t="s">
        <v>13</v>
      </c>
      <c r="E195" s="747" cm="1">
        <f t="array" ref="E195">INDEX('Talnagögn | Numerical Data'!$1:$1048576, _xlfn.XMATCH($A195,'Talnagögn | Numerical Data'!$A:$A), _xlfn.XMATCH($B$2,'Talnagögn | Numerical Data'!$25:$25))</f>
        <v>1774.9015916660624</v>
      </c>
      <c r="F195" s="748"/>
      <c r="G195" s="48">
        <f t="shared" si="6"/>
        <v>1</v>
      </c>
      <c r="H195" s="747" cm="1">
        <f t="array" ref="H195">INDEX('Talnagögn | Numerical Data'!$1:$1048576, _xlfn.XMATCH($A195,'Talnagögn | Numerical Data'!$A:$A), _xlfn.XMATCH($B$2,'Talnagögn | Numerical Data'!$25:$25))-INDEX('Talnagögn | Numerical Data'!$1:$1048576, _xlfn.XMATCH($A195,'Talnagögn | Numerical Data'!$A:$A), _xlfn.XMATCH($B$3,'Talnagögn | Numerical Data'!$25:$25))</f>
        <v>-32.898780401677641</v>
      </c>
      <c r="I195" s="748"/>
      <c r="J195" s="54" cm="1">
        <f t="array" ref="J195">INDEX('Talnagögn | Numerical Data'!$1:$1048576, _xlfn.XMATCH($A195,'Talnagögn | Numerical Data'!$A:$A), _xlfn.XMATCH($B$2,'Talnagögn | Numerical Data'!$25:$25))/INDEX('Talnagögn | Numerical Data'!$1:$1048576, _xlfn.XMATCH($A195,'Talnagögn | Numerical Data'!$A:$A), _xlfn.XMATCH($B$3,'Talnagögn | Numerical Data'!$25:$25))-1</f>
        <v>-1.8198237432625608E-2</v>
      </c>
      <c r="K195" s="747" cm="1">
        <f t="array" ref="K195">INDEX('Talnagögn | Numerical Data'!$1:$1048576, _xlfn.XMATCH($A195,'Talnagögn | Numerical Data'!$A:$A), _xlfn.XMATCH($B$2,'Talnagögn | Numerical Data'!$25:$25))-INDEX('Talnagögn | Numerical Data'!$1:$1048576, _xlfn.XMATCH($A195,'Talnagögn | Numerical Data'!$A:$A), _xlfn.XMATCH($B$4,'Talnagögn | Numerical Data'!$25:$25))</f>
        <v>-383.57535919611473</v>
      </c>
      <c r="L195" s="748"/>
      <c r="M195" s="48" cm="1">
        <f t="array" ref="M195">INDEX('Talnagögn | Numerical Data'!$1:$1048576, _xlfn.XMATCH($A195,'Talnagögn | Numerical Data'!$A:$A), _xlfn.XMATCH($B$2,'Talnagögn | Numerical Data'!$25:$25))/INDEX('Talnagögn | Numerical Data'!$1:$1048576, _xlfn.XMATCH($A195,'Talnagögn | Numerical Data'!$A:$A), _xlfn.XMATCH($B$4,'Talnagögn | Numerical Data'!$25:$25))-1</f>
        <v>-0.17770648838427494</v>
      </c>
      <c r="N195" s="747" cm="1">
        <f t="array" ref="N195">INDEX('Talnagögn | Numerical Data'!$1:$1048576, _xlfn.XMATCH($A195,'Talnagögn | Numerical Data'!$A:$A), _xlfn.XMATCH($B$2,'Talnagögn | Numerical Data'!$25:$25))-INDEX('Talnagögn | Numerical Data'!$1:$1048576, _xlfn.XMATCH($A195,'Talnagögn | Numerical Data'!$A:$A), _xlfn.XMATCH($B$5,'Talnagögn | Numerical Data'!$25:$25))</f>
        <v>-65.633706492420743</v>
      </c>
      <c r="O195" s="748"/>
      <c r="P195" s="55" cm="1">
        <f t="array" ref="P195">INDEX('Talnagögn | Numerical Data'!$1:$1048576, _xlfn.XMATCH($A195,'Talnagögn | Numerical Data'!$A:$A), _xlfn.XMATCH($B$2,'Talnagögn | Numerical Data'!$25:$25))/INDEX('Talnagögn | Numerical Data'!$1:$1048576, _xlfn.XMATCH($A195,'Talnagögn | Numerical Data'!$A:$A), _xlfn.XMATCH($B$5,'Talnagögn | Numerical Data'!$25:$25))-1</f>
        <v>-3.5660118313454503E-2</v>
      </c>
      <c r="S195" s="8"/>
      <c r="T195" s="827"/>
      <c r="U195" s="827"/>
      <c r="V195" s="12"/>
      <c r="W195" s="827"/>
      <c r="X195" s="827"/>
      <c r="Y195" s="12"/>
      <c r="Z195" s="827"/>
      <c r="AA195" s="827"/>
      <c r="AC195" s="400"/>
      <c r="AF195" s="47" t="s">
        <v>245</v>
      </c>
      <c r="AG195" s="747" cm="1">
        <f t="array" ref="AG195">INDEX('Talnagögn | Numerical Data'!$1:$1048576, _xlfn.XMATCH($A195,'Talnagögn | Numerical Data'!$A:$A), _xlfn.XMATCH($B$2,'Talnagögn | Numerical Data'!$25:$25))</f>
        <v>1774.9015916660624</v>
      </c>
      <c r="AH195" s="748"/>
      <c r="AI195" s="48">
        <f t="shared" si="7"/>
        <v>1</v>
      </c>
      <c r="AJ195" s="747" cm="1">
        <f t="array" ref="AJ195">INDEX('Talnagögn | Numerical Data'!$1:$1048576, _xlfn.XMATCH($A195,'Talnagögn | Numerical Data'!$A:$A), _xlfn.XMATCH($B$2,'Talnagögn | Numerical Data'!$25:$25))-INDEX('Talnagögn | Numerical Data'!$1:$1048576, _xlfn.XMATCH($A195,'Talnagögn | Numerical Data'!$A:$A), _xlfn.XMATCH($B$3,'Talnagögn | Numerical Data'!$25:$25))</f>
        <v>-32.898780401677641</v>
      </c>
      <c r="AK195" s="748"/>
      <c r="AL195" s="54" cm="1">
        <f t="array" ref="AL195">INDEX('Talnagögn | Numerical Data'!$1:$1048576, _xlfn.XMATCH($A195,'Talnagögn | Numerical Data'!$A:$A), _xlfn.XMATCH($B$2,'Talnagögn | Numerical Data'!$25:$25))/INDEX('Talnagögn | Numerical Data'!$1:$1048576, _xlfn.XMATCH($A195,'Talnagögn | Numerical Data'!$A:$A), _xlfn.XMATCH($B$3,'Talnagögn | Numerical Data'!$25:$25))-1</f>
        <v>-1.8198237432625608E-2</v>
      </c>
      <c r="AM195" s="747" cm="1">
        <f t="array" ref="AM195">INDEX('Talnagögn | Numerical Data'!$1:$1048576, _xlfn.XMATCH($A195,'Talnagögn | Numerical Data'!$A:$A), _xlfn.XMATCH($B$2,'Talnagögn | Numerical Data'!$25:$25))-INDEX('Talnagögn | Numerical Data'!$1:$1048576, _xlfn.XMATCH($A195,'Talnagögn | Numerical Data'!$A:$A), _xlfn.XMATCH($B$4,'Talnagögn | Numerical Data'!$25:$25))</f>
        <v>-383.57535919611473</v>
      </c>
      <c r="AN195" s="748"/>
      <c r="AO195" s="48" cm="1">
        <f t="array" ref="AO195">INDEX('Talnagögn | Numerical Data'!$1:$1048576, _xlfn.XMATCH($A195,'Talnagögn | Numerical Data'!$A:$A), _xlfn.XMATCH($B$2,'Talnagögn | Numerical Data'!$25:$25))/INDEX('Talnagögn | Numerical Data'!$1:$1048576, _xlfn.XMATCH($A195,'Talnagögn | Numerical Data'!$A:$A), _xlfn.XMATCH($B$4,'Talnagögn | Numerical Data'!$25:$25))-1</f>
        <v>-0.17770648838427494</v>
      </c>
      <c r="AP195" s="747" cm="1">
        <f t="array" ref="AP195">INDEX('Talnagögn | Numerical Data'!$1:$1048576, _xlfn.XMATCH($A195,'Talnagögn | Numerical Data'!$A:$A), _xlfn.XMATCH($B$2,'Talnagögn | Numerical Data'!$25:$25))-INDEX('Talnagögn | Numerical Data'!$1:$1048576, _xlfn.XMATCH($A195,'Talnagögn | Numerical Data'!$A:$A), _xlfn.XMATCH($B$5,'Talnagögn | Numerical Data'!$25:$25))</f>
        <v>-65.633706492420743</v>
      </c>
      <c r="AQ195" s="748"/>
      <c r="AR195" s="55" cm="1">
        <f t="array" ref="AR195">INDEX('Talnagögn | Numerical Data'!$1:$1048576, _xlfn.XMATCH($A195,'Talnagögn | Numerical Data'!$A:$A), _xlfn.XMATCH($B$2,'Talnagögn | Numerical Data'!$25:$25))/INDEX('Talnagögn | Numerical Data'!$1:$1048576, _xlfn.XMATCH($A195,'Talnagögn | Numerical Data'!$A:$A), _xlfn.XMATCH($B$5,'Talnagögn | Numerical Data'!$25:$25))-1</f>
        <v>-3.5660118313454503E-2</v>
      </c>
    </row>
    <row r="196" spans="1:44" x14ac:dyDescent="0.25">
      <c r="C196" s="659" t="s">
        <v>62</v>
      </c>
      <c r="D196" s="41"/>
      <c r="Q196" s="727"/>
      <c r="R196" s="727"/>
      <c r="AC196" s="400"/>
      <c r="AE196" s="437"/>
    </row>
    <row r="197" spans="1:44" s="1" customFormat="1" ht="13.5" customHeight="1" x14ac:dyDescent="0.25">
      <c r="A197" s="271"/>
      <c r="B197" s="5"/>
      <c r="C197" s="659" t="s">
        <v>62</v>
      </c>
      <c r="D197" s="11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727"/>
      <c r="R197" s="727"/>
      <c r="S197" s="12"/>
      <c r="T197" s="12"/>
      <c r="U197" s="12"/>
      <c r="V197" s="12"/>
      <c r="W197" s="12"/>
      <c r="X197" s="12"/>
      <c r="Y197" s="12"/>
      <c r="Z197" s="13"/>
      <c r="AA197" s="14"/>
      <c r="AB197" s="14"/>
      <c r="AC197" s="397"/>
      <c r="AD197" s="14"/>
      <c r="AE197" s="437"/>
      <c r="AF197" s="14"/>
      <c r="AG197" s="14"/>
      <c r="AH197" s="14"/>
      <c r="AI197" s="14"/>
      <c r="AJ197" s="15"/>
    </row>
    <row r="198" spans="1:44" s="1" customFormat="1" ht="13.5" customHeight="1" x14ac:dyDescent="0.25">
      <c r="A198" s="271"/>
      <c r="B198" s="5"/>
      <c r="C198" s="659" t="s">
        <v>62</v>
      </c>
      <c r="D198" s="11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727"/>
      <c r="R198" s="727"/>
      <c r="S198" s="12"/>
      <c r="T198" s="12"/>
      <c r="U198" s="12"/>
      <c r="V198" s="12"/>
      <c r="W198" s="12"/>
      <c r="X198" s="12"/>
      <c r="Y198" s="12"/>
      <c r="Z198" s="13"/>
      <c r="AA198" s="14"/>
      <c r="AB198" s="14"/>
      <c r="AC198" s="397"/>
      <c r="AD198" s="14"/>
      <c r="AE198" s="437"/>
      <c r="AF198" s="14"/>
      <c r="AG198" s="14"/>
      <c r="AH198" s="14"/>
      <c r="AI198" s="14"/>
      <c r="AJ198" s="15"/>
    </row>
    <row r="199" spans="1:44" s="1" customFormat="1" ht="13.5" customHeight="1" x14ac:dyDescent="0.25">
      <c r="A199" s="271"/>
      <c r="B199" s="5"/>
      <c r="C199" s="659" t="s">
        <v>62</v>
      </c>
      <c r="D199" s="11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S199" s="12"/>
      <c r="T199" s="12"/>
      <c r="U199" s="12"/>
      <c r="V199" s="12"/>
      <c r="W199" s="12"/>
      <c r="X199" s="12"/>
      <c r="Y199" s="12"/>
      <c r="Z199" s="13"/>
      <c r="AA199" s="14"/>
      <c r="AB199" s="14"/>
      <c r="AC199" s="397"/>
      <c r="AD199" s="14"/>
      <c r="AF199" s="14"/>
      <c r="AG199" s="14"/>
      <c r="AH199" s="14"/>
      <c r="AI199" s="14"/>
      <c r="AJ199" s="15"/>
    </row>
    <row r="200" spans="1:44" s="1" customFormat="1" ht="13.5" customHeight="1" x14ac:dyDescent="0.25">
      <c r="A200" s="271"/>
      <c r="B200" s="5"/>
      <c r="C200" s="659" t="s">
        <v>62</v>
      </c>
      <c r="D200" s="11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727"/>
      <c r="R200" s="727"/>
      <c r="S200" s="12"/>
      <c r="T200" s="12"/>
      <c r="U200" s="12"/>
      <c r="V200" s="12"/>
      <c r="W200" s="12"/>
      <c r="X200" s="12"/>
      <c r="Y200" s="12"/>
      <c r="Z200" s="13"/>
      <c r="AA200" s="14"/>
      <c r="AB200" s="14"/>
      <c r="AC200" s="397"/>
      <c r="AD200" s="14"/>
      <c r="AE200" s="437"/>
      <c r="AF200" s="14"/>
      <c r="AG200" s="14"/>
      <c r="AH200" s="14"/>
      <c r="AI200" s="14"/>
      <c r="AJ200" s="15"/>
    </row>
    <row r="201" spans="1:44" s="1" customFormat="1" ht="13.5" customHeight="1" x14ac:dyDescent="0.25">
      <c r="A201" s="271"/>
      <c r="B201" s="5"/>
      <c r="C201" s="659" t="s">
        <v>62</v>
      </c>
      <c r="D201" s="11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727"/>
      <c r="R201" s="727"/>
      <c r="S201" s="12"/>
      <c r="T201" s="12"/>
      <c r="U201" s="12"/>
      <c r="V201" s="12"/>
      <c r="W201" s="12"/>
      <c r="X201" s="12"/>
      <c r="Y201" s="12"/>
      <c r="Z201" s="13"/>
      <c r="AA201" s="14"/>
      <c r="AB201" s="14"/>
      <c r="AC201" s="397"/>
      <c r="AD201" s="14"/>
      <c r="AE201" s="437"/>
      <c r="AF201" s="14"/>
      <c r="AG201" s="14"/>
      <c r="AH201" s="14"/>
      <c r="AI201" s="14"/>
      <c r="AJ201" s="15"/>
    </row>
    <row r="202" spans="1:44" s="1" customFormat="1" ht="13.5" customHeight="1" x14ac:dyDescent="0.25">
      <c r="A202" s="271"/>
      <c r="B202" s="5"/>
      <c r="C202" s="659" t="s">
        <v>62</v>
      </c>
      <c r="D202" s="11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727"/>
      <c r="R202" s="727"/>
      <c r="S202" s="12"/>
      <c r="T202" s="12"/>
      <c r="U202" s="12"/>
      <c r="V202" s="12"/>
      <c r="W202" s="12"/>
      <c r="X202" s="12"/>
      <c r="Y202" s="12"/>
      <c r="Z202" s="13"/>
      <c r="AA202" s="14"/>
      <c r="AB202" s="14"/>
      <c r="AC202" s="397"/>
      <c r="AD202" s="14"/>
      <c r="AF202" s="14"/>
      <c r="AG202" s="14"/>
      <c r="AH202" s="14"/>
      <c r="AI202" s="14"/>
      <c r="AJ202" s="15"/>
    </row>
    <row r="203" spans="1:44" s="1" customFormat="1" ht="13.5" customHeight="1" x14ac:dyDescent="0.25">
      <c r="A203" s="271"/>
      <c r="B203" s="5"/>
      <c r="C203" s="659" t="s">
        <v>62</v>
      </c>
      <c r="D203" s="11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559"/>
      <c r="R203" s="559"/>
      <c r="S203" s="12"/>
      <c r="T203" s="12"/>
      <c r="U203" s="12"/>
      <c r="V203" s="12"/>
      <c r="W203" s="12"/>
      <c r="X203" s="12"/>
      <c r="Y203" s="12"/>
      <c r="Z203" s="13"/>
      <c r="AA203" s="14"/>
      <c r="AB203" s="14"/>
      <c r="AC203" s="397"/>
      <c r="AD203" s="14"/>
      <c r="AF203" s="14"/>
      <c r="AG203" s="14"/>
      <c r="AH203" s="14"/>
      <c r="AI203" s="14"/>
      <c r="AJ203" s="15"/>
    </row>
    <row r="204" spans="1:44" s="1" customFormat="1" ht="13.5" customHeight="1" x14ac:dyDescent="0.25">
      <c r="A204" s="271"/>
      <c r="C204" s="659" t="s">
        <v>62</v>
      </c>
      <c r="D204" s="11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3"/>
      <c r="AA204" s="14"/>
      <c r="AB204" s="14"/>
      <c r="AC204" s="397"/>
      <c r="AD204" s="14"/>
      <c r="AE204" s="437"/>
      <c r="AF204" s="14"/>
      <c r="AG204" s="14"/>
      <c r="AH204" s="14"/>
      <c r="AI204" s="14"/>
      <c r="AJ204" s="15"/>
    </row>
    <row r="205" spans="1:44" s="1" customFormat="1" ht="13.5" customHeight="1" x14ac:dyDescent="0.25">
      <c r="A205" s="271"/>
      <c r="C205" s="659" t="s">
        <v>62</v>
      </c>
      <c r="D205" s="11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3"/>
      <c r="AA205" s="14"/>
      <c r="AB205" s="14"/>
      <c r="AC205" s="397"/>
      <c r="AD205" s="14"/>
      <c r="AE205" s="437"/>
      <c r="AF205" s="14"/>
      <c r="AG205" s="14"/>
      <c r="AH205" s="14"/>
      <c r="AI205" s="14"/>
      <c r="AJ205" s="15"/>
    </row>
    <row r="206" spans="1:44" s="1" customFormat="1" ht="13.5" customHeight="1" x14ac:dyDescent="0.25">
      <c r="A206" s="271"/>
      <c r="C206" s="659" t="s">
        <v>62</v>
      </c>
      <c r="D206" s="11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3"/>
      <c r="AA206" s="14"/>
      <c r="AB206" s="14"/>
      <c r="AC206" s="397"/>
      <c r="AD206" s="14"/>
      <c r="AE206" s="437"/>
      <c r="AF206" s="14"/>
      <c r="AG206" s="14"/>
      <c r="AH206" s="14"/>
      <c r="AI206" s="14"/>
      <c r="AJ206" s="15"/>
    </row>
    <row r="207" spans="1:44" s="1" customFormat="1" ht="13.5" customHeight="1" x14ac:dyDescent="0.25">
      <c r="A207" s="271"/>
      <c r="C207" s="659" t="s">
        <v>62</v>
      </c>
      <c r="D207" s="11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3"/>
      <c r="AA207" s="14"/>
      <c r="AB207" s="14"/>
      <c r="AC207" s="397"/>
      <c r="AD207" s="14"/>
      <c r="AE207" s="437"/>
      <c r="AF207" s="14"/>
      <c r="AG207" s="14"/>
      <c r="AH207" s="14"/>
      <c r="AI207" s="14"/>
      <c r="AJ207" s="15"/>
    </row>
    <row r="208" spans="1:44" s="1" customFormat="1" ht="13.5" customHeight="1" x14ac:dyDescent="0.25">
      <c r="A208" s="271"/>
      <c r="C208" s="659" t="s">
        <v>62</v>
      </c>
      <c r="D208" s="11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3"/>
      <c r="AA208" s="14"/>
      <c r="AB208" s="14"/>
      <c r="AC208" s="397"/>
      <c r="AD208" s="14"/>
      <c r="AE208" s="437"/>
      <c r="AF208" s="14"/>
      <c r="AG208" s="14"/>
      <c r="AH208" s="14"/>
      <c r="AI208" s="14"/>
      <c r="AJ208" s="15"/>
    </row>
    <row r="209" spans="1:36" s="1" customFormat="1" ht="13.5" customHeight="1" x14ac:dyDescent="0.25">
      <c r="A209" s="271"/>
      <c r="B209" s="5"/>
      <c r="C209" s="659" t="s">
        <v>62</v>
      </c>
      <c r="D209" s="11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3"/>
      <c r="AA209" s="14"/>
      <c r="AB209" s="14"/>
      <c r="AC209" s="397"/>
      <c r="AD209" s="14"/>
      <c r="AE209" s="437"/>
      <c r="AF209" s="14"/>
      <c r="AG209" s="14"/>
      <c r="AH209" s="14"/>
      <c r="AI209" s="14"/>
      <c r="AJ209" s="15"/>
    </row>
    <row r="210" spans="1:36" s="1" customFormat="1" ht="13.5" customHeight="1" x14ac:dyDescent="0.25">
      <c r="A210" s="271"/>
      <c r="B210" s="5"/>
      <c r="C210" s="659" t="s">
        <v>62</v>
      </c>
      <c r="D210" s="11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3"/>
      <c r="AA210" s="14"/>
      <c r="AB210" s="14"/>
      <c r="AC210" s="397"/>
      <c r="AD210" s="14"/>
      <c r="AE210" s="14"/>
      <c r="AF210" s="14"/>
      <c r="AG210" s="14"/>
      <c r="AH210" s="14"/>
      <c r="AI210" s="14"/>
      <c r="AJ210" s="15"/>
    </row>
    <row r="211" spans="1:36" s="1" customFormat="1" ht="13.5" customHeight="1" x14ac:dyDescent="0.25">
      <c r="A211" s="271"/>
      <c r="B211" s="5"/>
      <c r="C211" s="659" t="s">
        <v>62</v>
      </c>
      <c r="D211" s="11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3"/>
      <c r="AA211" s="14"/>
      <c r="AB211" s="14"/>
      <c r="AC211" s="397"/>
      <c r="AD211" s="14"/>
      <c r="AE211" s="14"/>
      <c r="AF211" s="14"/>
      <c r="AG211" s="14"/>
      <c r="AH211" s="14"/>
      <c r="AI211" s="14"/>
      <c r="AJ211" s="15"/>
    </row>
    <row r="212" spans="1:36" s="1" customFormat="1" ht="13.5" customHeight="1" x14ac:dyDescent="0.25">
      <c r="A212" s="271"/>
      <c r="B212" s="5"/>
      <c r="C212" s="659" t="s">
        <v>62</v>
      </c>
      <c r="D212" s="11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3"/>
      <c r="AA212" s="14"/>
      <c r="AB212" s="14"/>
      <c r="AC212" s="397"/>
      <c r="AD212" s="14"/>
      <c r="AE212" s="14"/>
      <c r="AF212" s="14"/>
      <c r="AG212" s="14"/>
      <c r="AH212" s="14"/>
      <c r="AI212" s="14"/>
      <c r="AJ212" s="15"/>
    </row>
    <row r="213" spans="1:36" s="1" customFormat="1" ht="13.5" customHeight="1" x14ac:dyDescent="0.25">
      <c r="A213" s="271"/>
      <c r="B213" s="5"/>
      <c r="C213" s="659" t="s">
        <v>62</v>
      </c>
      <c r="D213" s="11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3"/>
      <c r="AA213" s="14"/>
      <c r="AB213" s="14"/>
      <c r="AC213" s="397"/>
      <c r="AD213" s="14"/>
      <c r="AE213" s="14"/>
      <c r="AF213" s="14"/>
      <c r="AG213" s="14"/>
      <c r="AH213" s="14"/>
      <c r="AI213" s="14"/>
      <c r="AJ213" s="15"/>
    </row>
    <row r="214" spans="1:36" s="1" customFormat="1" ht="13.5" customHeight="1" x14ac:dyDescent="0.25">
      <c r="A214" s="271"/>
      <c r="B214" s="5"/>
      <c r="C214" s="659" t="s">
        <v>62</v>
      </c>
      <c r="D214" s="11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3"/>
      <c r="AA214" s="14"/>
      <c r="AB214" s="14"/>
      <c r="AC214" s="397"/>
      <c r="AD214" s="14"/>
      <c r="AE214" s="14"/>
      <c r="AF214" s="14"/>
      <c r="AG214" s="14"/>
      <c r="AH214" s="14"/>
      <c r="AI214" s="14"/>
      <c r="AJ214" s="15"/>
    </row>
    <row r="215" spans="1:36" s="1" customFormat="1" ht="13.5" customHeight="1" x14ac:dyDescent="0.25">
      <c r="A215" s="271"/>
      <c r="B215" s="5"/>
      <c r="C215" s="659" t="s">
        <v>62</v>
      </c>
      <c r="D215" s="11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3"/>
      <c r="AA215" s="14"/>
      <c r="AB215" s="14"/>
      <c r="AC215" s="397"/>
      <c r="AD215" s="14"/>
      <c r="AE215" s="14"/>
      <c r="AF215" s="14"/>
      <c r="AG215" s="14"/>
      <c r="AH215" s="14"/>
      <c r="AI215" s="14"/>
      <c r="AJ215" s="15"/>
    </row>
    <row r="216" spans="1:36" s="1" customFormat="1" ht="13.5" customHeight="1" x14ac:dyDescent="0.25">
      <c r="A216" s="271"/>
      <c r="B216" s="5"/>
      <c r="C216" s="659" t="s">
        <v>62</v>
      </c>
      <c r="D216" s="11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3"/>
      <c r="AA216" s="14"/>
      <c r="AB216" s="14"/>
      <c r="AC216" s="397"/>
      <c r="AD216" s="14"/>
      <c r="AE216" s="14"/>
      <c r="AF216" s="14"/>
      <c r="AG216" s="14"/>
      <c r="AH216" s="14"/>
      <c r="AI216" s="14"/>
      <c r="AJ216" s="15"/>
    </row>
    <row r="217" spans="1:36" s="1" customFormat="1" ht="13.5" customHeight="1" x14ac:dyDescent="0.25">
      <c r="A217" s="271"/>
      <c r="B217" s="5"/>
      <c r="C217" s="659" t="s">
        <v>62</v>
      </c>
      <c r="D217" s="11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3"/>
      <c r="AA217" s="14"/>
      <c r="AB217" s="14"/>
      <c r="AC217" s="397"/>
      <c r="AD217" s="14"/>
      <c r="AE217" s="14"/>
      <c r="AF217" s="14"/>
      <c r="AG217" s="14"/>
      <c r="AH217" s="14"/>
      <c r="AI217" s="14"/>
      <c r="AJ217" s="15"/>
    </row>
    <row r="218" spans="1:36" s="1" customFormat="1" ht="13.5" customHeight="1" x14ac:dyDescent="0.25">
      <c r="A218" s="271"/>
      <c r="B218" s="5"/>
      <c r="C218" s="659" t="s">
        <v>62</v>
      </c>
      <c r="D218" s="11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3"/>
      <c r="AA218" s="14"/>
      <c r="AB218" s="14"/>
      <c r="AC218" s="397"/>
      <c r="AD218" s="14"/>
      <c r="AE218" s="14"/>
      <c r="AF218" s="14"/>
      <c r="AG218" s="14"/>
      <c r="AH218" s="14"/>
      <c r="AI218" s="14"/>
      <c r="AJ218" s="15"/>
    </row>
    <row r="219" spans="1:36" s="1" customFormat="1" ht="13.5" customHeight="1" x14ac:dyDescent="0.25">
      <c r="A219" s="271"/>
      <c r="B219" s="5"/>
      <c r="C219" s="659" t="s">
        <v>62</v>
      </c>
      <c r="D219" s="11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3"/>
      <c r="AA219" s="14"/>
      <c r="AB219" s="14"/>
      <c r="AC219" s="397"/>
      <c r="AD219" s="14"/>
      <c r="AE219" s="14"/>
      <c r="AF219" s="14"/>
      <c r="AG219" s="14"/>
      <c r="AH219" s="14"/>
      <c r="AI219" s="14"/>
      <c r="AJ219" s="15"/>
    </row>
    <row r="220" spans="1:36" s="1" customFormat="1" ht="13.5" customHeight="1" x14ac:dyDescent="0.25">
      <c r="A220" s="271"/>
      <c r="B220" s="5"/>
      <c r="C220" s="659" t="s">
        <v>62</v>
      </c>
      <c r="D220" s="11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3"/>
      <c r="AA220" s="14"/>
      <c r="AB220" s="14"/>
      <c r="AC220" s="397"/>
      <c r="AD220" s="14"/>
      <c r="AE220" s="14"/>
      <c r="AF220" s="14"/>
      <c r="AG220" s="14"/>
      <c r="AH220" s="14"/>
      <c r="AI220" s="14"/>
      <c r="AJ220" s="15"/>
    </row>
    <row r="221" spans="1:36" s="1" customFormat="1" ht="13.5" customHeight="1" x14ac:dyDescent="0.25">
      <c r="A221" s="271"/>
      <c r="B221" s="5"/>
      <c r="C221" s="659" t="s">
        <v>62</v>
      </c>
      <c r="D221" s="11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3"/>
      <c r="AA221" s="14"/>
      <c r="AB221" s="14"/>
      <c r="AC221" s="397"/>
      <c r="AD221" s="14"/>
      <c r="AE221" s="14"/>
      <c r="AF221" s="14"/>
      <c r="AG221" s="14"/>
      <c r="AH221" s="14"/>
      <c r="AI221" s="14"/>
      <c r="AJ221" s="15"/>
    </row>
    <row r="222" spans="1:36" s="1" customFormat="1" ht="13.5" customHeight="1" x14ac:dyDescent="0.25">
      <c r="A222" s="271"/>
      <c r="B222" s="5"/>
      <c r="C222" s="659" t="s">
        <v>62</v>
      </c>
      <c r="D222" s="11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3"/>
      <c r="AA222" s="14"/>
      <c r="AB222" s="14"/>
      <c r="AC222" s="397"/>
      <c r="AD222" s="14"/>
      <c r="AE222" s="14"/>
      <c r="AF222" s="14"/>
      <c r="AG222" s="14"/>
      <c r="AH222" s="14"/>
      <c r="AI222" s="14"/>
      <c r="AJ222" s="15"/>
    </row>
    <row r="223" spans="1:36" s="1" customFormat="1" ht="13.5" customHeight="1" x14ac:dyDescent="0.25">
      <c r="A223" s="271"/>
      <c r="B223" s="5"/>
      <c r="C223" s="659" t="s">
        <v>62</v>
      </c>
      <c r="D223" s="11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3"/>
      <c r="AA223" s="14"/>
      <c r="AB223" s="14"/>
      <c r="AC223" s="397"/>
      <c r="AD223" s="14"/>
      <c r="AE223" s="14"/>
      <c r="AF223" s="14"/>
      <c r="AG223" s="14"/>
      <c r="AH223" s="14"/>
      <c r="AI223" s="14"/>
      <c r="AJ223" s="15"/>
    </row>
    <row r="224" spans="1:36" s="1" customFormat="1" ht="13.5" customHeight="1" x14ac:dyDescent="0.25">
      <c r="A224" s="271"/>
      <c r="B224" s="5"/>
      <c r="C224" s="659" t="s">
        <v>62</v>
      </c>
      <c r="D224" s="11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3"/>
      <c r="AA224" s="14"/>
      <c r="AB224" s="14"/>
      <c r="AC224" s="397"/>
      <c r="AD224" s="14"/>
      <c r="AE224" s="14"/>
      <c r="AF224" s="14"/>
      <c r="AG224" s="14"/>
      <c r="AH224" s="14"/>
      <c r="AI224" s="14"/>
      <c r="AJ224" s="15"/>
    </row>
    <row r="225" spans="1:32" s="31" customFormat="1" ht="27" customHeight="1" x14ac:dyDescent="0.25">
      <c r="D225" s="621" t="s">
        <v>35</v>
      </c>
      <c r="AC225" s="401"/>
      <c r="AF225" s="621" t="s">
        <v>249</v>
      </c>
    </row>
    <row r="226" spans="1:32" s="1" customFormat="1" ht="14.45" customHeight="1" x14ac:dyDescent="0.25">
      <c r="A226" s="271"/>
      <c r="C226" s="659" t="s">
        <v>62</v>
      </c>
      <c r="AC226" s="394"/>
    </row>
    <row r="227" spans="1:32" s="1" customFormat="1" ht="14.45" customHeight="1" x14ac:dyDescent="0.25">
      <c r="A227" s="271"/>
      <c r="C227" s="659" t="s">
        <v>62</v>
      </c>
      <c r="AC227" s="394"/>
    </row>
    <row r="228" spans="1:32" s="1" customFormat="1" ht="14.45" customHeight="1" x14ac:dyDescent="0.25">
      <c r="A228" s="271"/>
      <c r="C228" s="659" t="s">
        <v>62</v>
      </c>
      <c r="AC228" s="394"/>
    </row>
    <row r="229" spans="1:32" s="1" customFormat="1" x14ac:dyDescent="0.25">
      <c r="A229" s="271"/>
      <c r="C229" s="659" t="s">
        <v>62</v>
      </c>
      <c r="AC229" s="394"/>
    </row>
    <row r="230" spans="1:32" s="1" customFormat="1" x14ac:dyDescent="0.25">
      <c r="A230" s="271"/>
      <c r="C230" s="659" t="s">
        <v>62</v>
      </c>
      <c r="AC230" s="394"/>
    </row>
    <row r="231" spans="1:32" s="1" customFormat="1" x14ac:dyDescent="0.25">
      <c r="A231" s="271"/>
      <c r="C231" s="659" t="s">
        <v>62</v>
      </c>
      <c r="AC231" s="394"/>
    </row>
    <row r="232" spans="1:32" s="1" customFormat="1" x14ac:dyDescent="0.25">
      <c r="A232" s="271"/>
      <c r="C232" s="659" t="s">
        <v>62</v>
      </c>
      <c r="AC232" s="394"/>
    </row>
    <row r="233" spans="1:32" s="1" customFormat="1" x14ac:dyDescent="0.25">
      <c r="A233" s="271"/>
      <c r="C233" s="659" t="s">
        <v>62</v>
      </c>
      <c r="AC233" s="394"/>
    </row>
    <row r="234" spans="1:32" s="1" customFormat="1" ht="15" customHeight="1" x14ac:dyDescent="0.25">
      <c r="A234" s="271"/>
      <c r="C234" s="659" t="s">
        <v>62</v>
      </c>
      <c r="AC234" s="394"/>
    </row>
    <row r="235" spans="1:32" s="1" customFormat="1" ht="15" customHeight="1" x14ac:dyDescent="0.25">
      <c r="A235" s="271"/>
      <c r="C235" s="659" t="s">
        <v>62</v>
      </c>
      <c r="AC235" s="394"/>
    </row>
    <row r="236" spans="1:32" s="1" customFormat="1" ht="15" customHeight="1" x14ac:dyDescent="0.25">
      <c r="A236" s="271"/>
      <c r="C236" s="659" t="s">
        <v>62</v>
      </c>
      <c r="AC236" s="394"/>
    </row>
    <row r="237" spans="1:32" s="1" customFormat="1" x14ac:dyDescent="0.25">
      <c r="A237" s="271"/>
      <c r="C237" s="659" t="s">
        <v>62</v>
      </c>
      <c r="AC237" s="394"/>
    </row>
    <row r="238" spans="1:32" s="1" customFormat="1" x14ac:dyDescent="0.25">
      <c r="A238" s="271"/>
      <c r="C238" s="659" t="s">
        <v>62</v>
      </c>
      <c r="AC238" s="394"/>
    </row>
    <row r="239" spans="1:32" s="1" customFormat="1" x14ac:dyDescent="0.25">
      <c r="A239" s="271"/>
      <c r="C239" s="659" t="s">
        <v>62</v>
      </c>
      <c r="AC239" s="394"/>
    </row>
    <row r="240" spans="1:32" s="1" customFormat="1" x14ac:dyDescent="0.25">
      <c r="A240" s="271"/>
      <c r="C240" s="659" t="s">
        <v>62</v>
      </c>
      <c r="AC240" s="394"/>
    </row>
    <row r="241" spans="1:32" s="1" customFormat="1" x14ac:dyDescent="0.25">
      <c r="A241" s="271"/>
      <c r="C241" s="659" t="s">
        <v>62</v>
      </c>
      <c r="AC241" s="394"/>
    </row>
    <row r="242" spans="1:32" s="1" customFormat="1" x14ac:dyDescent="0.25">
      <c r="A242" s="271"/>
      <c r="C242" s="659" t="s">
        <v>62</v>
      </c>
      <c r="AC242" s="394"/>
    </row>
    <row r="243" spans="1:32" s="1" customFormat="1" x14ac:dyDescent="0.25">
      <c r="A243" s="271"/>
      <c r="C243" s="659" t="s">
        <v>62</v>
      </c>
      <c r="AC243" s="394"/>
    </row>
    <row r="244" spans="1:32" s="1" customFormat="1" x14ac:dyDescent="0.25">
      <c r="A244" s="271"/>
      <c r="C244" s="659" t="s">
        <v>62</v>
      </c>
      <c r="AC244" s="394"/>
    </row>
    <row r="245" spans="1:32" s="1" customFormat="1" x14ac:dyDescent="0.25">
      <c r="A245" s="271"/>
      <c r="C245" s="659" t="s">
        <v>62</v>
      </c>
      <c r="AC245" s="394"/>
    </row>
    <row r="246" spans="1:32" s="1" customFormat="1" x14ac:dyDescent="0.25">
      <c r="A246" s="271"/>
      <c r="C246" s="659" t="s">
        <v>62</v>
      </c>
      <c r="AC246" s="394"/>
    </row>
    <row r="247" spans="1:32" s="1" customFormat="1" x14ac:dyDescent="0.25">
      <c r="A247" s="271"/>
      <c r="C247" s="659" t="s">
        <v>62</v>
      </c>
      <c r="AC247" s="394"/>
    </row>
    <row r="248" spans="1:32" s="1" customFormat="1" x14ac:dyDescent="0.25">
      <c r="A248" s="271"/>
      <c r="C248" s="659" t="s">
        <v>62</v>
      </c>
      <c r="AC248" s="394"/>
    </row>
    <row r="249" spans="1:32" s="1" customFormat="1" x14ac:dyDescent="0.25">
      <c r="A249" s="271"/>
      <c r="C249" s="659" t="s">
        <v>62</v>
      </c>
      <c r="AC249" s="394"/>
    </row>
    <row r="250" spans="1:32" s="1" customFormat="1" x14ac:dyDescent="0.25">
      <c r="A250" s="271"/>
      <c r="C250" s="659" t="s">
        <v>62</v>
      </c>
      <c r="AC250" s="394"/>
    </row>
    <row r="251" spans="1:32" s="1" customFormat="1" x14ac:dyDescent="0.25">
      <c r="A251" s="271"/>
      <c r="C251" s="659" t="s">
        <v>62</v>
      </c>
      <c r="AC251" s="394"/>
    </row>
    <row r="252" spans="1:32" s="1" customFormat="1" x14ac:dyDescent="0.25">
      <c r="A252" s="271"/>
      <c r="C252" s="659" t="s">
        <v>62</v>
      </c>
      <c r="AC252" s="394"/>
    </row>
    <row r="253" spans="1:32" s="1" customFormat="1" x14ac:dyDescent="0.25">
      <c r="A253" s="271"/>
      <c r="C253" s="659" t="s">
        <v>62</v>
      </c>
      <c r="AC253" s="394"/>
    </row>
    <row r="254" spans="1:32" s="31" customFormat="1" ht="27" customHeight="1" x14ac:dyDescent="0.25">
      <c r="D254" s="621" t="s">
        <v>339</v>
      </c>
      <c r="AC254" s="401"/>
      <c r="AF254" s="621" t="s">
        <v>338</v>
      </c>
    </row>
    <row r="255" spans="1:32" s="1" customFormat="1" x14ac:dyDescent="0.25">
      <c r="A255" s="271"/>
      <c r="C255" s="659" t="s">
        <v>62</v>
      </c>
      <c r="AC255" s="394"/>
    </row>
    <row r="256" spans="1:32" s="1" customFormat="1" x14ac:dyDescent="0.25">
      <c r="A256" s="271"/>
      <c r="C256" s="659" t="s">
        <v>62</v>
      </c>
      <c r="AC256" s="394"/>
    </row>
    <row r="257" spans="1:29" s="1" customFormat="1" x14ac:dyDescent="0.25">
      <c r="A257" s="271"/>
      <c r="C257" s="659" t="s">
        <v>62</v>
      </c>
      <c r="AC257" s="394"/>
    </row>
    <row r="258" spans="1:29" s="1" customFormat="1" x14ac:dyDescent="0.25">
      <c r="A258" s="271"/>
      <c r="C258" s="659" t="s">
        <v>62</v>
      </c>
      <c r="AC258" s="394"/>
    </row>
    <row r="259" spans="1:29" s="1" customFormat="1" x14ac:dyDescent="0.25">
      <c r="A259" s="271"/>
      <c r="C259" s="659" t="s">
        <v>62</v>
      </c>
      <c r="AC259" s="394"/>
    </row>
    <row r="260" spans="1:29" s="1" customFormat="1" x14ac:dyDescent="0.25">
      <c r="A260" s="271"/>
      <c r="C260" s="659" t="s">
        <v>62</v>
      </c>
      <c r="AC260" s="394"/>
    </row>
    <row r="261" spans="1:29" s="1" customFormat="1" x14ac:dyDescent="0.25">
      <c r="A261" s="271"/>
      <c r="C261" s="659" t="s">
        <v>62</v>
      </c>
      <c r="AC261" s="394"/>
    </row>
    <row r="262" spans="1:29" s="1" customFormat="1" x14ac:dyDescent="0.25">
      <c r="A262" s="271"/>
      <c r="C262" s="659" t="s">
        <v>62</v>
      </c>
      <c r="AC262" s="394"/>
    </row>
    <row r="263" spans="1:29" s="1" customFormat="1" ht="15" customHeight="1" x14ac:dyDescent="0.25">
      <c r="A263" s="271"/>
      <c r="C263" s="659" t="s">
        <v>62</v>
      </c>
      <c r="AC263" s="394"/>
    </row>
    <row r="264" spans="1:29" s="1" customFormat="1" ht="15" customHeight="1" x14ac:dyDescent="0.25">
      <c r="A264" s="271"/>
      <c r="C264" s="659" t="s">
        <v>62</v>
      </c>
      <c r="AC264" s="394"/>
    </row>
    <row r="265" spans="1:29" s="1" customFormat="1" ht="15" customHeight="1" x14ac:dyDescent="0.25">
      <c r="A265" s="271"/>
      <c r="C265" s="659" t="s">
        <v>62</v>
      </c>
      <c r="AC265" s="394"/>
    </row>
    <row r="266" spans="1:29" s="1" customFormat="1" x14ac:dyDescent="0.25">
      <c r="A266" s="271"/>
      <c r="C266" s="659" t="s">
        <v>62</v>
      </c>
      <c r="AC266" s="394"/>
    </row>
    <row r="267" spans="1:29" s="1" customFormat="1" x14ac:dyDescent="0.25">
      <c r="A267" s="271"/>
      <c r="C267" s="659" t="s">
        <v>62</v>
      </c>
      <c r="AC267" s="394"/>
    </row>
    <row r="268" spans="1:29" s="1" customFormat="1" x14ac:dyDescent="0.25">
      <c r="A268" s="271"/>
      <c r="C268" s="659" t="s">
        <v>62</v>
      </c>
      <c r="AC268" s="394"/>
    </row>
    <row r="269" spans="1:29" s="1" customFormat="1" x14ac:dyDescent="0.25">
      <c r="A269" s="271"/>
      <c r="C269" s="659" t="s">
        <v>62</v>
      </c>
      <c r="AC269" s="394"/>
    </row>
    <row r="270" spans="1:29" s="1" customFormat="1" x14ac:dyDescent="0.25">
      <c r="A270" s="271"/>
      <c r="C270" s="659" t="s">
        <v>62</v>
      </c>
      <c r="AC270" s="394"/>
    </row>
    <row r="271" spans="1:29" s="1" customFormat="1" x14ac:dyDescent="0.25">
      <c r="A271" s="271"/>
      <c r="C271" s="659" t="s">
        <v>62</v>
      </c>
      <c r="AC271" s="394"/>
    </row>
    <row r="272" spans="1:29" s="1" customFormat="1" x14ac:dyDescent="0.25">
      <c r="A272" s="271"/>
      <c r="C272" s="659" t="s">
        <v>62</v>
      </c>
      <c r="AC272" s="394"/>
    </row>
    <row r="273" spans="1:29" s="1" customFormat="1" x14ac:dyDescent="0.25">
      <c r="A273" s="271"/>
      <c r="C273" s="659" t="s">
        <v>62</v>
      </c>
      <c r="AC273" s="394"/>
    </row>
    <row r="274" spans="1:29" s="1" customFormat="1" x14ac:dyDescent="0.25">
      <c r="A274" s="271"/>
      <c r="C274" s="659" t="s">
        <v>62</v>
      </c>
      <c r="AC274" s="394"/>
    </row>
    <row r="275" spans="1:29" s="1" customFormat="1" x14ac:dyDescent="0.25">
      <c r="A275" s="271"/>
      <c r="C275" s="659" t="s">
        <v>62</v>
      </c>
      <c r="AC275" s="394"/>
    </row>
    <row r="276" spans="1:29" s="1" customFormat="1" x14ac:dyDescent="0.25">
      <c r="A276" s="271"/>
      <c r="C276" s="659" t="s">
        <v>62</v>
      </c>
      <c r="AC276" s="394"/>
    </row>
    <row r="277" spans="1:29" s="1" customFormat="1" x14ac:dyDescent="0.25">
      <c r="A277" s="271"/>
      <c r="C277" s="659" t="s">
        <v>62</v>
      </c>
      <c r="AC277" s="394"/>
    </row>
    <row r="278" spans="1:29" s="1" customFormat="1" x14ac:dyDescent="0.25">
      <c r="A278" s="271"/>
      <c r="C278" s="659" t="s">
        <v>62</v>
      </c>
      <c r="AC278" s="394"/>
    </row>
    <row r="279" spans="1:29" s="1" customFormat="1" x14ac:dyDescent="0.25">
      <c r="A279" s="271"/>
      <c r="C279" s="659" t="s">
        <v>62</v>
      </c>
      <c r="AC279" s="394"/>
    </row>
    <row r="280" spans="1:29" s="1" customFormat="1" x14ac:dyDescent="0.25">
      <c r="A280" s="271"/>
      <c r="C280" s="659" t="s">
        <v>62</v>
      </c>
      <c r="AC280" s="394"/>
    </row>
    <row r="281" spans="1:29" s="1" customFormat="1" x14ac:dyDescent="0.25">
      <c r="A281" s="271"/>
      <c r="C281" s="659" t="s">
        <v>62</v>
      </c>
      <c r="AC281" s="394"/>
    </row>
    <row r="282" spans="1:29" s="1" customFormat="1" x14ac:dyDescent="0.25">
      <c r="A282" s="271"/>
      <c r="C282" s="659" t="s">
        <v>62</v>
      </c>
      <c r="AC282" s="394"/>
    </row>
    <row r="283" spans="1:29" s="1" customFormat="1" x14ac:dyDescent="0.25">
      <c r="A283" s="271"/>
      <c r="C283" s="659" t="s">
        <v>62</v>
      </c>
      <c r="AC283" s="394"/>
    </row>
    <row r="284" spans="1:29" s="1" customFormat="1" x14ac:dyDescent="0.25">
      <c r="A284" s="271"/>
      <c r="C284" s="659" t="s">
        <v>62</v>
      </c>
      <c r="AC284" s="394"/>
    </row>
    <row r="285" spans="1:29" s="1" customFormat="1" x14ac:dyDescent="0.25">
      <c r="A285" s="271"/>
      <c r="C285" s="659" t="s">
        <v>62</v>
      </c>
      <c r="AC285" s="394"/>
    </row>
    <row r="286" spans="1:29" s="1" customFormat="1" x14ac:dyDescent="0.25">
      <c r="A286" s="271"/>
      <c r="C286" s="659" t="s">
        <v>62</v>
      </c>
      <c r="AC286" s="394"/>
    </row>
    <row r="287" spans="1:29" s="1" customFormat="1" x14ac:dyDescent="0.25">
      <c r="A287" s="271"/>
      <c r="C287" s="659" t="s">
        <v>62</v>
      </c>
      <c r="AC287" s="394"/>
    </row>
    <row r="288" spans="1:29" s="1" customFormat="1" x14ac:dyDescent="0.25">
      <c r="A288" s="271"/>
      <c r="C288" s="659" t="s">
        <v>62</v>
      </c>
      <c r="AC288" s="394"/>
    </row>
    <row r="289" spans="1:29" s="1" customFormat="1" x14ac:dyDescent="0.25">
      <c r="A289" s="271"/>
      <c r="C289" s="659" t="s">
        <v>62</v>
      </c>
      <c r="AC289" s="394"/>
    </row>
    <row r="290" spans="1:29" s="1" customFormat="1" x14ac:dyDescent="0.25">
      <c r="A290" s="271"/>
      <c r="C290" s="659" t="s">
        <v>62</v>
      </c>
      <c r="AC290" s="394"/>
    </row>
    <row r="291" spans="1:29" s="1" customFormat="1" x14ac:dyDescent="0.25">
      <c r="A291" s="271"/>
      <c r="C291" s="659" t="s">
        <v>62</v>
      </c>
      <c r="AC291" s="394"/>
    </row>
    <row r="292" spans="1:29" s="1" customFormat="1" ht="15" customHeight="1" x14ac:dyDescent="0.25">
      <c r="A292" s="271"/>
      <c r="C292" s="659" t="s">
        <v>62</v>
      </c>
      <c r="AC292" s="394"/>
    </row>
    <row r="293" spans="1:29" s="1" customFormat="1" ht="15" customHeight="1" x14ac:dyDescent="0.25">
      <c r="A293" s="271"/>
      <c r="C293" s="659" t="s">
        <v>62</v>
      </c>
      <c r="AC293" s="394"/>
    </row>
    <row r="294" spans="1:29" s="1" customFormat="1" ht="15" customHeight="1" x14ac:dyDescent="0.25">
      <c r="A294" s="271"/>
      <c r="C294" s="659" t="s">
        <v>62</v>
      </c>
      <c r="AC294" s="394"/>
    </row>
    <row r="295" spans="1:29" s="1" customFormat="1" x14ac:dyDescent="0.25">
      <c r="A295" s="271"/>
      <c r="C295" s="659" t="s">
        <v>62</v>
      </c>
      <c r="AC295" s="394"/>
    </row>
    <row r="296" spans="1:29" s="1" customFormat="1" x14ac:dyDescent="0.25">
      <c r="A296" s="271"/>
      <c r="C296" s="659" t="s">
        <v>62</v>
      </c>
      <c r="AC296" s="394"/>
    </row>
    <row r="297" spans="1:29" s="1" customFormat="1" x14ac:dyDescent="0.25">
      <c r="A297" s="271"/>
      <c r="C297" s="659" t="s">
        <v>62</v>
      </c>
      <c r="AC297" s="394"/>
    </row>
    <row r="298" spans="1:29" s="1" customFormat="1" x14ac:dyDescent="0.25">
      <c r="A298" s="271"/>
      <c r="C298" s="659" t="s">
        <v>62</v>
      </c>
      <c r="AC298" s="394"/>
    </row>
    <row r="299" spans="1:29" s="1" customFormat="1" x14ac:dyDescent="0.25">
      <c r="A299" s="271"/>
      <c r="C299" s="659" t="s">
        <v>62</v>
      </c>
      <c r="AC299" s="394"/>
    </row>
    <row r="300" spans="1:29" s="1" customFormat="1" x14ac:dyDescent="0.25">
      <c r="A300" s="271"/>
      <c r="C300" s="659" t="s">
        <v>62</v>
      </c>
      <c r="AC300" s="394"/>
    </row>
    <row r="301" spans="1:29" s="1" customFormat="1" x14ac:dyDescent="0.25">
      <c r="A301" s="271"/>
      <c r="C301" s="659" t="s">
        <v>62</v>
      </c>
      <c r="AC301" s="394"/>
    </row>
    <row r="302" spans="1:29" s="1" customFormat="1" x14ac:dyDescent="0.25">
      <c r="A302" s="271"/>
      <c r="C302" s="659" t="s">
        <v>62</v>
      </c>
      <c r="AC302" s="394"/>
    </row>
    <row r="303" spans="1:29" s="1" customFormat="1" x14ac:dyDescent="0.25">
      <c r="A303" s="271"/>
      <c r="C303" s="659" t="s">
        <v>62</v>
      </c>
      <c r="AC303" s="394"/>
    </row>
    <row r="304" spans="1:29" s="1" customFormat="1" x14ac:dyDescent="0.25">
      <c r="A304" s="271"/>
      <c r="C304" s="659" t="s">
        <v>62</v>
      </c>
      <c r="AC304" s="394"/>
    </row>
    <row r="305" spans="1:54" s="1" customFormat="1" x14ac:dyDescent="0.25">
      <c r="A305" s="271"/>
      <c r="C305" s="659" t="s">
        <v>62</v>
      </c>
      <c r="AC305" s="394"/>
    </row>
    <row r="306" spans="1:54" s="1" customFormat="1" x14ac:dyDescent="0.25">
      <c r="A306" s="271"/>
      <c r="C306" s="659" t="s">
        <v>62</v>
      </c>
      <c r="AC306" s="394"/>
    </row>
    <row r="307" spans="1:54" s="1" customFormat="1" x14ac:dyDescent="0.25">
      <c r="A307" s="271"/>
      <c r="C307" s="659" t="s">
        <v>62</v>
      </c>
      <c r="AC307" s="394"/>
    </row>
    <row r="308" spans="1:54" s="1" customFormat="1" x14ac:dyDescent="0.25">
      <c r="A308" s="271"/>
      <c r="C308" s="659" t="s">
        <v>62</v>
      </c>
      <c r="AC308" s="394"/>
    </row>
    <row r="309" spans="1:54" s="1" customFormat="1" x14ac:dyDescent="0.25">
      <c r="A309" s="271"/>
      <c r="C309" s="659" t="s">
        <v>62</v>
      </c>
      <c r="AC309" s="394"/>
    </row>
    <row r="310" spans="1:54" s="329" customFormat="1" ht="82.5" customHeight="1" x14ac:dyDescent="0.25">
      <c r="D310" s="329" t="s">
        <v>336</v>
      </c>
      <c r="E310" s="330"/>
      <c r="AC310" s="451"/>
      <c r="AF310" s="329" t="s">
        <v>272</v>
      </c>
      <c r="AY310" s="330"/>
      <c r="AZ310" s="330"/>
      <c r="BA310" s="330"/>
      <c r="BB310" s="330"/>
    </row>
    <row r="311" spans="1:54" s="1" customFormat="1" x14ac:dyDescent="0.25">
      <c r="A311" s="271"/>
      <c r="C311" s="659" t="s">
        <v>62</v>
      </c>
      <c r="AC311" s="394"/>
    </row>
    <row r="312" spans="1:54" s="1" customFormat="1" ht="33" customHeight="1" x14ac:dyDescent="0.25">
      <c r="A312" s="271"/>
      <c r="C312" s="659" t="s">
        <v>62</v>
      </c>
      <c r="D312" s="847" t="str">
        <f>$D$184</f>
        <v>Losun árið 2023 í samanburði við losun fyrri ára</v>
      </c>
      <c r="E312" s="847"/>
      <c r="F312" s="847"/>
      <c r="G312" s="847"/>
      <c r="H312" s="847"/>
      <c r="I312" s="847"/>
      <c r="J312" s="847"/>
      <c r="K312" s="847"/>
      <c r="L312" s="847"/>
      <c r="M312" s="847"/>
      <c r="N312" s="847"/>
      <c r="O312" s="847"/>
      <c r="P312" s="847"/>
      <c r="AC312" s="394"/>
      <c r="AF312" s="793" t="str">
        <f>$AF$4</f>
        <v>Emissions in 2023 compared to emissions in previous years</v>
      </c>
      <c r="AG312" s="793"/>
      <c r="AH312" s="793"/>
      <c r="AI312" s="793"/>
      <c r="AJ312" s="793"/>
      <c r="AK312" s="793"/>
      <c r="AL312" s="793"/>
      <c r="AM312" s="793"/>
      <c r="AN312" s="793"/>
      <c r="AO312" s="793"/>
      <c r="AP312" s="793"/>
      <c r="AQ312" s="793"/>
      <c r="AR312" s="793"/>
    </row>
    <row r="313" spans="1:54" s="1" customFormat="1" ht="29.1" customHeight="1" x14ac:dyDescent="0.25">
      <c r="A313" s="271"/>
      <c r="C313" s="659" t="s">
        <v>62</v>
      </c>
      <c r="D313" s="103"/>
      <c r="E313" s="843" t="str">
        <f>"Losun "&amp;$B$2</f>
        <v>Losun 2023</v>
      </c>
      <c r="F313" s="844"/>
      <c r="G313" s="845"/>
      <c r="H313" s="843" t="str">
        <f>"Breyting frá "&amp;$B$3</f>
        <v>Breyting frá 2022</v>
      </c>
      <c r="I313" s="844"/>
      <c r="J313" s="845"/>
      <c r="K313" s="843" t="str">
        <f>"Breyting frá "&amp;$B$4</f>
        <v>Breyting frá 2005</v>
      </c>
      <c r="L313" s="844"/>
      <c r="M313" s="845"/>
      <c r="N313" s="843" t="str">
        <f>"Breyting frá "&amp;$B$5</f>
        <v>Breyting frá 1990</v>
      </c>
      <c r="O313" s="844"/>
      <c r="P313" s="844"/>
      <c r="AC313" s="394"/>
      <c r="AF313" s="466"/>
      <c r="AG313" s="794" t="str">
        <f>"Emissions in "&amp;$B$2</f>
        <v>Emissions in 2023</v>
      </c>
      <c r="AH313" s="795"/>
      <c r="AI313" s="796"/>
      <c r="AJ313" s="794" t="str">
        <f>"Change from "&amp;$B$3</f>
        <v>Change from 2022</v>
      </c>
      <c r="AK313" s="795"/>
      <c r="AL313" s="796"/>
      <c r="AM313" s="794" t="str">
        <f>"Change from "&amp;$B$4</f>
        <v>Change from 2005</v>
      </c>
      <c r="AN313" s="795"/>
      <c r="AO313" s="796"/>
      <c r="AP313" s="794" t="str">
        <f>"Change from "&amp;$B$5</f>
        <v>Change from 1990</v>
      </c>
      <c r="AQ313" s="795"/>
      <c r="AR313" s="795"/>
    </row>
    <row r="314" spans="1:54" s="1" customFormat="1" ht="24" customHeight="1" x14ac:dyDescent="0.25">
      <c r="A314" s="271"/>
      <c r="C314" s="659" t="s">
        <v>62</v>
      </c>
      <c r="D314" s="103"/>
      <c r="E314" s="846" t="s">
        <v>5</v>
      </c>
      <c r="F314" s="846"/>
      <c r="G314" s="104" t="s">
        <v>4</v>
      </c>
      <c r="H314" s="846" t="s">
        <v>5</v>
      </c>
      <c r="I314" s="846"/>
      <c r="J314" s="104" t="s">
        <v>4</v>
      </c>
      <c r="K314" s="846" t="s">
        <v>5</v>
      </c>
      <c r="L314" s="846"/>
      <c r="M314" s="104" t="s">
        <v>4</v>
      </c>
      <c r="N314" s="846" t="s">
        <v>5</v>
      </c>
      <c r="O314" s="846"/>
      <c r="P314" s="38" t="s">
        <v>4</v>
      </c>
      <c r="AC314" s="394"/>
      <c r="AF314" s="466"/>
      <c r="AG314" s="791" t="s">
        <v>238</v>
      </c>
      <c r="AH314" s="792"/>
      <c r="AI314" s="467" t="s">
        <v>4</v>
      </c>
      <c r="AJ314" s="791" t="s">
        <v>238</v>
      </c>
      <c r="AK314" s="792"/>
      <c r="AL314" s="467" t="s">
        <v>4</v>
      </c>
      <c r="AM314" s="791" t="s">
        <v>238</v>
      </c>
      <c r="AN314" s="792"/>
      <c r="AO314" s="467" t="s">
        <v>4</v>
      </c>
      <c r="AP314" s="791" t="s">
        <v>238</v>
      </c>
      <c r="AQ314" s="792"/>
      <c r="AR314" s="467" t="s">
        <v>4</v>
      </c>
    </row>
    <row r="315" spans="1:54" s="1" customFormat="1" ht="21" customHeight="1" x14ac:dyDescent="0.25">
      <c r="A315" s="266" t="s">
        <v>73</v>
      </c>
      <c r="C315" s="659" t="s">
        <v>62</v>
      </c>
      <c r="D315" s="150" t="str">
        <f>'Talnagögn | Numerical Data'!$D$49</f>
        <v>Álframleiðsla</v>
      </c>
      <c r="E315" s="763" cm="1">
        <f t="array" ref="E315">INDEX('Talnagögn | Numerical Data'!$1:$1048576,_xlfn.XMATCH($A315,'Talnagögn | Numerical Data'!$A:$A),_xlfn.XMATCH($B$2,'Talnagögn | Numerical Data'!$47:$47))</f>
        <v>1402.6496416686878</v>
      </c>
      <c r="F315" s="763"/>
      <c r="G315" s="45">
        <f>E315/$E$323</f>
        <v>0.720312113962844</v>
      </c>
      <c r="H315" s="760" cm="1">
        <f t="array" ref="H315">INDEX('Talnagögn | Numerical Data'!$1:$1048576,_xlfn.XMATCH($A315,'Talnagögn | Numerical Data'!$A:$A),_xlfn.XMATCH($B$2,'Talnagögn | Numerical Data'!$47:$47))-INDEX('Talnagögn | Numerical Data'!$1:$1048576,_xlfn.XMATCH($A315,'Talnagögn | Numerical Data'!$A:$A),_xlfn.XMATCH($B$3,'Talnagögn | Numerical Data'!$47:$47))</f>
        <v>48.448911328022859</v>
      </c>
      <c r="I315" s="728"/>
      <c r="J315" s="53" cm="1">
        <f t="array" ref="J315">INDEX('Talnagögn | Numerical Data'!$1:$1048576,_xlfn.XMATCH($A315,'Talnagögn | Numerical Data'!$A:$A),_xlfn.XMATCH($B$2,'Talnagögn | Numerical Data'!$47:$47))/INDEX('Talnagögn | Numerical Data'!$1:$1048576,_xlfn.XMATCH($A315,'Talnagögn | Numerical Data'!$A:$A),_xlfn.XMATCH($B$3,'Talnagögn | Numerical Data'!$47:$47))-1</f>
        <v>3.5776757642004053E-2</v>
      </c>
      <c r="K315" s="760" cm="1">
        <f t="array" ref="K315">INDEX('Talnagögn | Numerical Data'!$1:$1048576,_xlfn.XMATCH($A315,'Talnagögn | Numerical Data'!$A:$A),_xlfn.XMATCH($B$2,'Talnagögn | Numerical Data'!$47:$47))-INDEX('Talnagögn | Numerical Data'!$1:$1048576,_xlfn.XMATCH($A315,'Talnagögn | Numerical Data'!$A:$A),_xlfn.XMATCH($B$4,'Talnagögn | Numerical Data'!$47:$47))</f>
        <v>957.84112550160057</v>
      </c>
      <c r="L315" s="728"/>
      <c r="M315" s="45" cm="1">
        <f t="array" ref="M315">INDEX('Talnagögn | Numerical Data'!$1:$1048576,_xlfn.XMATCH($A315,'Talnagögn | Numerical Data'!$A:$A),_xlfn.XMATCH($B$2,'Talnagögn | Numerical Data'!$47:$47))/INDEX('Talnagögn | Numerical Data'!$1:$1048576,_xlfn.XMATCH($A315,'Talnagögn | Numerical Data'!$A:$A),_xlfn.XMATCH($B$4,'Talnagögn | Numerical Data'!$47:$47))-1</f>
        <v>2.1533785678280468</v>
      </c>
      <c r="N315" s="760" cm="1">
        <f t="array" ref="N315">INDEX('Talnagögn | Numerical Data'!$1:$1048576,_xlfn.XMATCH($A315,'Talnagögn | Numerical Data'!$A:$A),_xlfn.XMATCH($B$2,'Talnagögn | Numerical Data'!$47:$47))-INDEX('Talnagögn | Numerical Data'!$1:$1048576,_xlfn.XMATCH($A315,'Talnagögn | Numerical Data'!$A:$A),_xlfn.XMATCH($B$5,'Talnagögn | Numerical Data'!$47:$47))</f>
        <v>818.62316889788178</v>
      </c>
      <c r="O315" s="728"/>
      <c r="P315" s="8" cm="1">
        <f t="array" ref="P315">INDEX('Talnagögn | Numerical Data'!$1:$1048576,_xlfn.XMATCH($A315,'Talnagögn | Numerical Data'!$A:$A),_xlfn.XMATCH($B$2,'Talnagögn | Numerical Data'!$47:$47))/INDEX('Talnagögn | Numerical Data'!$1:$1048576,_xlfn.XMATCH($A315,'Talnagögn | Numerical Data'!$A:$A),_xlfn.XMATCH($B$5,'Talnagögn | Numerical Data'!$47:$47))-1</f>
        <v>1.4016884628775044</v>
      </c>
      <c r="Q315" s="831"/>
      <c r="R315" s="831"/>
      <c r="S315" s="8"/>
      <c r="T315" s="831"/>
      <c r="U315" s="831"/>
      <c r="V315" s="8"/>
      <c r="W315" s="831"/>
      <c r="X315" s="831"/>
      <c r="Y315" s="8"/>
      <c r="Z315" s="831"/>
      <c r="AA315" s="831"/>
      <c r="AC315" s="394"/>
      <c r="AF315" s="150" t="str">
        <f>'Talnagögn | Numerical Data'!E49</f>
        <v>Aluminium Production</v>
      </c>
      <c r="AG315" s="763" cm="1">
        <f t="array" ref="AG315">INDEX('Talnagögn | Numerical Data'!$1:$1048576,_xlfn.XMATCH($A315,'Talnagögn | Numerical Data'!$A:$A),_xlfn.XMATCH($B$2,'Talnagögn | Numerical Data'!$47:$47))</f>
        <v>1402.6496416686878</v>
      </c>
      <c r="AH315" s="763"/>
      <c r="AI315" s="45">
        <f>AG315/$E$323</f>
        <v>0.720312113962844</v>
      </c>
      <c r="AJ315" s="760" cm="1">
        <f t="array" ref="AJ315">INDEX('Talnagögn | Numerical Data'!$1:$1048576,_xlfn.XMATCH($A315,'Talnagögn | Numerical Data'!$A:$A),_xlfn.XMATCH($B$2,'Talnagögn | Numerical Data'!$47:$47))-INDEX('Talnagögn | Numerical Data'!$1:$1048576,_xlfn.XMATCH($A315,'Talnagögn | Numerical Data'!$A:$A),_xlfn.XMATCH($B$3,'Talnagögn | Numerical Data'!$47:$47))</f>
        <v>48.448911328022859</v>
      </c>
      <c r="AK315" s="728"/>
      <c r="AL315" s="53" cm="1">
        <f t="array" ref="AL315">INDEX('Talnagögn | Numerical Data'!$1:$1048576,_xlfn.XMATCH($A315,'Talnagögn | Numerical Data'!$A:$A),_xlfn.XMATCH($B$2,'Talnagögn | Numerical Data'!$47:$47))/INDEX('Talnagögn | Numerical Data'!$1:$1048576,_xlfn.XMATCH($A315,'Talnagögn | Numerical Data'!$A:$A),_xlfn.XMATCH($B$3,'Talnagögn | Numerical Data'!$47:$47))-1</f>
        <v>3.5776757642004053E-2</v>
      </c>
      <c r="AM315" s="760" cm="1">
        <f t="array" ref="AM315">INDEX('Talnagögn | Numerical Data'!$1:$1048576,_xlfn.XMATCH($A315,'Talnagögn | Numerical Data'!$A:$A),_xlfn.XMATCH($B$2,'Talnagögn | Numerical Data'!$47:$47))-INDEX('Talnagögn | Numerical Data'!$1:$1048576,_xlfn.XMATCH($A315,'Talnagögn | Numerical Data'!$A:$A),_xlfn.XMATCH($B$4,'Talnagögn | Numerical Data'!$47:$47))</f>
        <v>957.84112550160057</v>
      </c>
      <c r="AN315" s="728"/>
      <c r="AO315" s="45" cm="1">
        <f t="array" ref="AO315">INDEX('Talnagögn | Numerical Data'!$1:$1048576,_xlfn.XMATCH($A315,'Talnagögn | Numerical Data'!$A:$A),_xlfn.XMATCH($B$2,'Talnagögn | Numerical Data'!$47:$47))/INDEX('Talnagögn | Numerical Data'!$1:$1048576,_xlfn.XMATCH($A315,'Talnagögn | Numerical Data'!$A:$A),_xlfn.XMATCH($B$4,'Talnagögn | Numerical Data'!$47:$47))-1</f>
        <v>2.1533785678280468</v>
      </c>
      <c r="AP315" s="760" cm="1">
        <f t="array" ref="AP315">INDEX('Talnagögn | Numerical Data'!$1:$1048576,_xlfn.XMATCH($A315,'Talnagögn | Numerical Data'!$A:$A),_xlfn.XMATCH($B$2,'Talnagögn | Numerical Data'!$47:$47))-INDEX('Talnagögn | Numerical Data'!$1:$1048576,_xlfn.XMATCH($A315,'Talnagögn | Numerical Data'!$A:$A),_xlfn.XMATCH($B$5,'Talnagögn | Numerical Data'!$47:$47))</f>
        <v>818.62316889788178</v>
      </c>
      <c r="AQ315" s="728"/>
      <c r="AR315" s="8" cm="1">
        <f t="array" ref="AR315">INDEX('Talnagögn | Numerical Data'!$1:$1048576,_xlfn.XMATCH($A315,'Talnagögn | Numerical Data'!$A:$A),_xlfn.XMATCH($B$2,'Talnagögn | Numerical Data'!$47:$47))/INDEX('Talnagögn | Numerical Data'!$1:$1048576,_xlfn.XMATCH($A315,'Talnagögn | Numerical Data'!$A:$A),_xlfn.XMATCH($B$5,'Talnagögn | Numerical Data'!$47:$47))-1</f>
        <v>1.4016884628775044</v>
      </c>
    </row>
    <row r="316" spans="1:54" s="1" customFormat="1" ht="21" customHeight="1" x14ac:dyDescent="0.25">
      <c r="A316" s="266" t="s">
        <v>74</v>
      </c>
      <c r="C316" s="659" t="s">
        <v>62</v>
      </c>
      <c r="D316" s="150" t="str">
        <f>'Talnagögn | Numerical Data'!D50</f>
        <v>Kísil- og kísilmálmframleiðsla</v>
      </c>
      <c r="E316" s="760" cm="1">
        <f t="array" ref="E316">INDEX('Talnagögn | Numerical Data'!$1:$1048576,_xlfn.XMATCH($A316,'Talnagögn | Numerical Data'!$A:$A),_xlfn.XMATCH($B$2,'Talnagögn | Numerical Data'!$47:$47))</f>
        <v>408.20430474231648</v>
      </c>
      <c r="F316" s="728"/>
      <c r="G316" s="45">
        <f>E316/$E$323</f>
        <v>0.20962790488996771</v>
      </c>
      <c r="H316" s="760" cm="1">
        <f t="array" ref="H316">INDEX('Talnagögn | Numerical Data'!$1:$1048576,_xlfn.XMATCH($A316,'Talnagögn | Numerical Data'!$A:$A),_xlfn.XMATCH($B$2,'Talnagögn | Numerical Data'!$47:$47))-INDEX('Talnagögn | Numerical Data'!$1:$1048576,_xlfn.XMATCH($A316,'Talnagögn | Numerical Data'!$A:$A),_xlfn.XMATCH($B$3,'Talnagögn | Numerical Data'!$47:$47))</f>
        <v>-109.5160857933713</v>
      </c>
      <c r="I316" s="728"/>
      <c r="J316" s="45" cm="1">
        <f t="array" ref="J316">INDEX('Talnagögn | Numerical Data'!$1:$1048576,_xlfn.XMATCH($A316,'Talnagögn | Numerical Data'!$A:$A),_xlfn.XMATCH($B$2,'Talnagögn | Numerical Data'!$47:$47))/INDEX('Talnagögn | Numerical Data'!$1:$1048576,_xlfn.XMATCH($A316,'Talnagögn | Numerical Data'!$A:$A),_xlfn.XMATCH($B$3,'Talnagögn | Numerical Data'!$47:$47))-1</f>
        <v>-0.21153519891317107</v>
      </c>
      <c r="K316" s="760" cm="1">
        <f t="array" ref="K316">INDEX('Talnagögn | Numerical Data'!$1:$1048576,_xlfn.XMATCH($A316,'Talnagögn | Numerical Data'!$A:$A),_xlfn.XMATCH($B$2,'Talnagögn | Numerical Data'!$47:$47))-INDEX('Talnagögn | Numerical Data'!$1:$1048576,_xlfn.XMATCH($A316,'Talnagögn | Numerical Data'!$A:$A),_xlfn.XMATCH($B$4,'Talnagögn | Numerical Data'!$47:$47))</f>
        <v>28.261410735916513</v>
      </c>
      <c r="L316" s="728"/>
      <c r="M316" s="53" cm="1">
        <f t="array" ref="M316">INDEX('Talnagögn | Numerical Data'!$1:$1048576,_xlfn.XMATCH($A316,'Talnagögn | Numerical Data'!$A:$A),_xlfn.XMATCH($B$2,'Talnagögn | Numerical Data'!$47:$47))/INDEX('Talnagögn | Numerical Data'!$1:$1048576,_xlfn.XMATCH($A316,'Talnagögn | Numerical Data'!$A:$A),_xlfn.XMATCH($B$4,'Talnagögn | Numerical Data'!$47:$47))-1</f>
        <v>7.4383311760110038E-2</v>
      </c>
      <c r="N316" s="760" cm="1">
        <f t="array" ref="N316">INDEX('Talnagögn | Numerical Data'!$1:$1048576,_xlfn.XMATCH($A316,'Talnagögn | Numerical Data'!$A:$A),_xlfn.XMATCH($B$2,'Talnagögn | Numerical Data'!$47:$47))-INDEX('Talnagögn | Numerical Data'!$1:$1048576,_xlfn.XMATCH($A316,'Talnagögn | Numerical Data'!$A:$A),_xlfn.XMATCH($B$5,'Talnagögn | Numerical Data'!$47:$47))</f>
        <v>197.64958303564981</v>
      </c>
      <c r="O316" s="728"/>
      <c r="P316" s="8" cm="1">
        <f t="array" ref="P316">INDEX('Talnagögn | Numerical Data'!$1:$1048576,_xlfn.XMATCH($A316,'Talnagögn | Numerical Data'!$A:$A),_xlfn.XMATCH($B$2,'Talnagögn | Numerical Data'!$47:$47))/INDEX('Talnagögn | Numerical Data'!$1:$1048576,_xlfn.XMATCH($A316,'Talnagögn | Numerical Data'!$A:$A),_xlfn.XMATCH($B$5,'Talnagögn | Numerical Data'!$47:$47))-1</f>
        <v>0.93870886120998231</v>
      </c>
      <c r="Q316" s="831"/>
      <c r="R316" s="831"/>
      <c r="S316" s="8"/>
      <c r="T316" s="831"/>
      <c r="U316" s="831"/>
      <c r="V316" s="8"/>
      <c r="W316" s="831"/>
      <c r="X316" s="831"/>
      <c r="Y316" s="8"/>
      <c r="Z316" s="831"/>
      <c r="AA316" s="831"/>
      <c r="AC316" s="394"/>
      <c r="AF316" s="150" t="str">
        <f>'Talnagögn | Numerical Data'!E50</f>
        <v>Ferrosilicon and Silicon Metal Production</v>
      </c>
      <c r="AG316" s="760" cm="1">
        <f t="array" ref="AG316">INDEX('Talnagögn | Numerical Data'!$1:$1048576,_xlfn.XMATCH($A316,'Talnagögn | Numerical Data'!$A:$A),_xlfn.XMATCH($B$2,'Talnagögn | Numerical Data'!$47:$47))</f>
        <v>408.20430474231648</v>
      </c>
      <c r="AH316" s="728"/>
      <c r="AI316" s="45">
        <f>AG316/$E$323</f>
        <v>0.20962790488996771</v>
      </c>
      <c r="AJ316" s="760" cm="1">
        <f t="array" ref="AJ316">INDEX('Talnagögn | Numerical Data'!$1:$1048576,_xlfn.XMATCH($A316,'Talnagögn | Numerical Data'!$A:$A),_xlfn.XMATCH($B$2,'Talnagögn | Numerical Data'!$47:$47))-INDEX('Talnagögn | Numerical Data'!$1:$1048576,_xlfn.XMATCH($A316,'Talnagögn | Numerical Data'!$A:$A),_xlfn.XMATCH($B$3,'Talnagögn | Numerical Data'!$47:$47))</f>
        <v>-109.5160857933713</v>
      </c>
      <c r="AK316" s="728"/>
      <c r="AL316" s="45" cm="1">
        <f t="array" ref="AL316">INDEX('Talnagögn | Numerical Data'!$1:$1048576,_xlfn.XMATCH($A316,'Talnagögn | Numerical Data'!$A:$A),_xlfn.XMATCH($B$2,'Talnagögn | Numerical Data'!$47:$47))/INDEX('Talnagögn | Numerical Data'!$1:$1048576,_xlfn.XMATCH($A316,'Talnagögn | Numerical Data'!$A:$A),_xlfn.XMATCH($B$3,'Talnagögn | Numerical Data'!$47:$47))-1</f>
        <v>-0.21153519891317107</v>
      </c>
      <c r="AM316" s="760" cm="1">
        <f t="array" ref="AM316">INDEX('Talnagögn | Numerical Data'!$1:$1048576,_xlfn.XMATCH($A316,'Talnagögn | Numerical Data'!$A:$A),_xlfn.XMATCH($B$2,'Talnagögn | Numerical Data'!$47:$47))-INDEX('Talnagögn | Numerical Data'!$1:$1048576,_xlfn.XMATCH($A316,'Talnagögn | Numerical Data'!$A:$A),_xlfn.XMATCH($B$4,'Talnagögn | Numerical Data'!$47:$47))</f>
        <v>28.261410735916513</v>
      </c>
      <c r="AN316" s="728"/>
      <c r="AO316" s="53" cm="1">
        <f t="array" ref="AO316">INDEX('Talnagögn | Numerical Data'!$1:$1048576,_xlfn.XMATCH($A316,'Talnagögn | Numerical Data'!$A:$A),_xlfn.XMATCH($B$2,'Talnagögn | Numerical Data'!$47:$47))/INDEX('Talnagögn | Numerical Data'!$1:$1048576,_xlfn.XMATCH($A316,'Talnagögn | Numerical Data'!$A:$A),_xlfn.XMATCH($B$4,'Talnagögn | Numerical Data'!$47:$47))-1</f>
        <v>7.4383311760110038E-2</v>
      </c>
      <c r="AP316" s="760" cm="1">
        <f t="array" ref="AP316">INDEX('Talnagögn | Numerical Data'!$1:$1048576,_xlfn.XMATCH($A316,'Talnagögn | Numerical Data'!$A:$A),_xlfn.XMATCH($B$2,'Talnagögn | Numerical Data'!$47:$47))-INDEX('Talnagögn | Numerical Data'!$1:$1048576,_xlfn.XMATCH($A316,'Talnagögn | Numerical Data'!$A:$A),_xlfn.XMATCH($B$5,'Talnagögn | Numerical Data'!$47:$47))</f>
        <v>197.64958303564981</v>
      </c>
      <c r="AQ316" s="728"/>
      <c r="AR316" s="8" cm="1">
        <f t="array" ref="AR316">INDEX('Talnagögn | Numerical Data'!$1:$1048576,_xlfn.XMATCH($A316,'Talnagögn | Numerical Data'!$A:$A),_xlfn.XMATCH($B$2,'Talnagögn | Numerical Data'!$47:$47))/INDEX('Talnagögn | Numerical Data'!$1:$1048576,_xlfn.XMATCH($A316,'Talnagögn | Numerical Data'!$A:$A),_xlfn.XMATCH($B$5,'Talnagögn | Numerical Data'!$47:$47))-1</f>
        <v>0.93870886120998231</v>
      </c>
    </row>
    <row r="317" spans="1:54" s="1" customFormat="1" ht="21" customHeight="1" x14ac:dyDescent="0.25">
      <c r="A317" s="266" t="s">
        <v>76</v>
      </c>
      <c r="C317" s="659" t="s">
        <v>62</v>
      </c>
      <c r="D317" s="150" t="str">
        <f>'Talnagögn | Numerical Data'!$D$51</f>
        <v>F-gös (m.a. kælimiðlar)</v>
      </c>
      <c r="E317" s="760" cm="1">
        <f t="array" ref="E317">INDEX('Talnagögn | Numerical Data'!$1:$1048576,_xlfn.XMATCH($A317,'Talnagögn | Numerical Data'!$A:$A),_xlfn.XMATCH($B$2,'Talnagögn | Numerical Data'!$47:$47))</f>
        <v>124.63478001256811</v>
      </c>
      <c r="F317" s="728"/>
      <c r="G317" s="53">
        <f>E317/$E$323</f>
        <v>6.4004537695773675E-2</v>
      </c>
      <c r="H317" s="739" cm="1">
        <f t="array" ref="H317">INDEX('Talnagögn | Numerical Data'!$1:$1048576,_xlfn.XMATCH($A317,'Talnagögn | Numerical Data'!$A:$A),_xlfn.XMATCH($B$2,'Talnagögn | Numerical Data'!$47:$47))-INDEX('Talnagögn | Numerical Data'!$1:$1048576,_xlfn.XMATCH($A317,'Talnagögn | Numerical Data'!$A:$A),_xlfn.XMATCH($B$3,'Talnagögn | Numerical Data'!$47:$47))</f>
        <v>-8.6295120490210309</v>
      </c>
      <c r="I317" s="740"/>
      <c r="J317" s="53" cm="1">
        <f t="array" ref="J317">INDEX('Talnagögn | Numerical Data'!$1:$1048576,_xlfn.XMATCH($A317,'Talnagögn | Numerical Data'!$A:$A),_xlfn.XMATCH($B$2,'Talnagögn | Numerical Data'!$47:$47))/INDEX('Talnagögn | Numerical Data'!$1:$1048576,_xlfn.XMATCH($A317,'Talnagögn | Numerical Data'!$A:$A),_xlfn.XMATCH($B$3,'Talnagögn | Numerical Data'!$47:$47))-1</f>
        <v>-6.4754871057528529E-2</v>
      </c>
      <c r="K317" s="760" cm="1">
        <f t="array" ref="K317">INDEX('Talnagögn | Numerical Data'!$1:$1048576,_xlfn.XMATCH($A317,'Talnagögn | Numerical Data'!$A:$A),_xlfn.XMATCH($B$2,'Talnagögn | Numerical Data'!$47:$47))-INDEX('Talnagögn | Numerical Data'!$1:$1048576,_xlfn.XMATCH($A317,'Talnagögn | Numerical Data'!$A:$A),_xlfn.XMATCH($B$4,'Talnagögn | Numerical Data'!$47:$47))</f>
        <v>67.433538606423269</v>
      </c>
      <c r="L317" s="728"/>
      <c r="M317" s="45" cm="1">
        <f t="array" ref="M317">INDEX('Talnagögn | Numerical Data'!$1:$1048576,_xlfn.XMATCH($A317,'Talnagögn | Numerical Data'!$A:$A),_xlfn.XMATCH($B$2,'Talnagögn | Numerical Data'!$47:$47))/INDEX('Talnagögn | Numerical Data'!$1:$1048576,_xlfn.XMATCH($A317,'Talnagögn | Numerical Data'!$A:$A),_xlfn.XMATCH($B$4,'Talnagögn | Numerical Data'!$47:$47))-1</f>
        <v>1.1788824324218115</v>
      </c>
      <c r="N317" s="760" cm="1">
        <f t="array" ref="N317">INDEX('Talnagögn | Numerical Data'!$1:$1048576,_xlfn.XMATCH($A317,'Talnagögn | Numerical Data'!$A:$A),_xlfn.XMATCH($B$2,'Talnagögn | Numerical Data'!$47:$47))-INDEX('Talnagögn | Numerical Data'!$1:$1048576,_xlfn.XMATCH($A317,'Talnagögn | Numerical Data'!$A:$A),_xlfn.XMATCH($B$5,'Talnagögn | Numerical Data'!$47:$47))</f>
        <v>124.31890161751291</v>
      </c>
      <c r="O317" s="728"/>
      <c r="P317" s="8" cm="1">
        <f t="array" ref="P317">INDEX('Talnagögn | Numerical Data'!$1:$1048576,_xlfn.XMATCH($A317,'Talnagögn | Numerical Data'!$A:$A),_xlfn.XMATCH($B$2,'Talnagögn | Numerical Data'!$47:$47))/INDEX('Talnagögn | Numerical Data'!$1:$1048576,_xlfn.XMATCH($A317,'Talnagögn | Numerical Data'!$A:$A),_xlfn.XMATCH($B$5,'Talnagögn | Numerical Data'!$47:$47))-1</f>
        <v>393.56569985036231</v>
      </c>
      <c r="Q317" s="831"/>
      <c r="R317" s="831"/>
      <c r="S317" s="8"/>
      <c r="T317" s="831"/>
      <c r="U317" s="831"/>
      <c r="V317" s="8"/>
      <c r="W317" s="831"/>
      <c r="X317" s="831"/>
      <c r="Y317" s="8"/>
      <c r="Z317" s="831"/>
      <c r="AA317" s="831"/>
      <c r="AC317" s="394"/>
      <c r="AF317" s="150" t="str">
        <f>'Talnagögn | Numerical Data'!E51</f>
        <v>F-Gases</v>
      </c>
      <c r="AG317" s="760" cm="1">
        <f t="array" ref="AG317">INDEX('Talnagögn | Numerical Data'!$1:$1048576,_xlfn.XMATCH($A317,'Talnagögn | Numerical Data'!$A:$A),_xlfn.XMATCH($B$2,'Talnagögn | Numerical Data'!$47:$47))</f>
        <v>124.63478001256811</v>
      </c>
      <c r="AH317" s="728"/>
      <c r="AI317" s="53">
        <f>AG317/$E$323</f>
        <v>6.4004537695773675E-2</v>
      </c>
      <c r="AJ317" s="739" cm="1">
        <f t="array" ref="AJ317">INDEX('Talnagögn | Numerical Data'!$1:$1048576,_xlfn.XMATCH($A317,'Talnagögn | Numerical Data'!$A:$A),_xlfn.XMATCH($B$2,'Talnagögn | Numerical Data'!$47:$47))-INDEX('Talnagögn | Numerical Data'!$1:$1048576,_xlfn.XMATCH($A317,'Talnagögn | Numerical Data'!$A:$A),_xlfn.XMATCH($B$3,'Talnagögn | Numerical Data'!$47:$47))</f>
        <v>-8.6295120490210309</v>
      </c>
      <c r="AK317" s="740"/>
      <c r="AL317" s="53" cm="1">
        <f t="array" ref="AL317">INDEX('Talnagögn | Numerical Data'!$1:$1048576,_xlfn.XMATCH($A317,'Talnagögn | Numerical Data'!$A:$A),_xlfn.XMATCH($B$2,'Talnagögn | Numerical Data'!$47:$47))/INDEX('Talnagögn | Numerical Data'!$1:$1048576,_xlfn.XMATCH($A317,'Talnagögn | Numerical Data'!$A:$A),_xlfn.XMATCH($B$3,'Talnagögn | Numerical Data'!$47:$47))-1</f>
        <v>-6.4754871057528529E-2</v>
      </c>
      <c r="AM317" s="760" cm="1">
        <f t="array" ref="AM317">INDEX('Talnagögn | Numerical Data'!$1:$1048576,_xlfn.XMATCH($A317,'Talnagögn | Numerical Data'!$A:$A),_xlfn.XMATCH($B$2,'Talnagögn | Numerical Data'!$47:$47))-INDEX('Talnagögn | Numerical Data'!$1:$1048576,_xlfn.XMATCH($A317,'Talnagögn | Numerical Data'!$A:$A),_xlfn.XMATCH($B$4,'Talnagögn | Numerical Data'!$47:$47))</f>
        <v>67.433538606423269</v>
      </c>
      <c r="AN317" s="728"/>
      <c r="AO317" s="45" cm="1">
        <f t="array" ref="AO317">INDEX('Talnagögn | Numerical Data'!$1:$1048576,_xlfn.XMATCH($A317,'Talnagögn | Numerical Data'!$A:$A),_xlfn.XMATCH($B$2,'Talnagögn | Numerical Data'!$47:$47))/INDEX('Talnagögn | Numerical Data'!$1:$1048576,_xlfn.XMATCH($A317,'Talnagögn | Numerical Data'!$A:$A),_xlfn.XMATCH($B$4,'Talnagögn | Numerical Data'!$47:$47))-1</f>
        <v>1.1788824324218115</v>
      </c>
      <c r="AP317" s="760" cm="1">
        <f t="array" ref="AP317">INDEX('Talnagögn | Numerical Data'!$1:$1048576,_xlfn.XMATCH($A317,'Talnagögn | Numerical Data'!$A:$A),_xlfn.XMATCH($B$2,'Talnagögn | Numerical Data'!$47:$47))-INDEX('Talnagögn | Numerical Data'!$1:$1048576,_xlfn.XMATCH($A317,'Talnagögn | Numerical Data'!$A:$A),_xlfn.XMATCH($B$5,'Talnagögn | Numerical Data'!$47:$47))</f>
        <v>124.31890161751291</v>
      </c>
      <c r="AQ317" s="728"/>
      <c r="AR317" s="8" cm="1">
        <f t="array" ref="AR317">INDEX('Talnagögn | Numerical Data'!$1:$1048576,_xlfn.XMATCH($A317,'Talnagögn | Numerical Data'!$A:$A),_xlfn.XMATCH($B$2,'Talnagögn | Numerical Data'!$47:$47))/INDEX('Talnagögn | Numerical Data'!$1:$1048576,_xlfn.XMATCH($A317,'Talnagögn | Numerical Data'!$A:$A),_xlfn.XMATCH($B$5,'Talnagögn | Numerical Data'!$47:$47))-1</f>
        <v>393.56569985036231</v>
      </c>
    </row>
    <row r="318" spans="1:54" s="1" customFormat="1" ht="21" customHeight="1" x14ac:dyDescent="0.25">
      <c r="A318" s="273" t="s">
        <v>137</v>
      </c>
      <c r="C318" s="659" t="s">
        <v>62</v>
      </c>
      <c r="D318" s="49" t="s">
        <v>25</v>
      </c>
      <c r="E318" s="760" cm="1">
        <f t="array" ref="E318">INDEX('Talnagögn | Numerical Data'!$1:$1048576,_xlfn.XMATCH($A318,'Talnagögn | Numerical Data'!$A:$A),_xlfn.XMATCH($B$2,'Talnagögn | Numerical Data'!$47:$47))</f>
        <v>11.791646180352551</v>
      </c>
      <c r="F318" s="728"/>
      <c r="G318" s="116">
        <f>E318/$E$323</f>
        <v>6.0554434514145652E-3</v>
      </c>
      <c r="H318" s="737" cm="1">
        <f t="array" ref="H318">INDEX('Talnagögn | Numerical Data'!$1:$1048576,_xlfn.XMATCH($A318,'Talnagögn | Numerical Data'!$A:$A),_xlfn.XMATCH($B$2,'Talnagögn | Numerical Data'!$47:$47))-INDEX('Talnagögn | Numerical Data'!$1:$1048576,_xlfn.XMATCH($A318,'Talnagögn | Numerical Data'!$A:$A),_xlfn.XMATCH($B$3,'Talnagögn | Numerical Data'!$47:$47))</f>
        <v>0.28196771671076348</v>
      </c>
      <c r="I318" s="738"/>
      <c r="J318" s="53" cm="1">
        <f t="array" ref="J318">INDEX('Talnagögn | Numerical Data'!$1:$1048576,_xlfn.XMATCH($A318,'Talnagögn | Numerical Data'!$A:$A),_xlfn.XMATCH($B$2,'Talnagögn | Numerical Data'!$47:$47))/INDEX('Talnagögn | Numerical Data'!$1:$1048576,_xlfn.XMATCH($A318,'Talnagögn | Numerical Data'!$A:$A),_xlfn.XMATCH($B$3,'Talnagögn | Numerical Data'!$47:$47))-1</f>
        <v>2.4498313971278884E-2</v>
      </c>
      <c r="K318" s="760" cm="1">
        <f t="array" ref="K318">INDEX('Talnagögn | Numerical Data'!$1:$1048576,_xlfn.XMATCH($A318,'Talnagögn | Numerical Data'!$A:$A),_xlfn.XMATCH($B$2,'Talnagögn | Numerical Data'!$47:$47))-INDEX('Talnagögn | Numerical Data'!$1:$1048576,_xlfn.XMATCH($A318,'Talnagögn | Numerical Data'!$A:$A),_xlfn.XMATCH($B$4,'Talnagögn | Numerical Data'!$47:$47))</f>
        <v>-56.666534810786651</v>
      </c>
      <c r="L318" s="728"/>
      <c r="M318" s="45" cm="1">
        <f t="array" ref="M318">INDEX('Talnagögn | Numerical Data'!$1:$1048576,_xlfn.XMATCH($A318,'Talnagögn | Numerical Data'!$A:$A),_xlfn.XMATCH($B$2,'Talnagögn | Numerical Data'!$47:$47))/INDEX('Talnagögn | Numerical Data'!$1:$1048576,_xlfn.XMATCH($A318,'Talnagögn | Numerical Data'!$A:$A),_xlfn.XMATCH($B$4,'Talnagögn | Numerical Data'!$47:$47))-1</f>
        <v>-0.82775402428704925</v>
      </c>
      <c r="N318" s="760" cm="1">
        <f t="array" ref="N318">INDEX('Talnagögn | Numerical Data'!$1:$1048576,_xlfn.XMATCH($A318,'Talnagögn | Numerical Data'!$A:$A),_xlfn.XMATCH($B$2,'Talnagögn | Numerical Data'!$47:$47))-INDEX('Talnagögn | Numerical Data'!$1:$1048576,_xlfn.XMATCH($A318,'Talnagögn | Numerical Data'!$A:$A),_xlfn.XMATCH($B$5,'Talnagögn | Numerical Data'!$47:$47))</f>
        <v>-95.977169143139889</v>
      </c>
      <c r="O318" s="728"/>
      <c r="P318" s="8" cm="1">
        <f t="array" ref="P318">INDEX('Talnagögn | Numerical Data'!$1:$1048576,_xlfn.XMATCH($A318,'Talnagögn | Numerical Data'!$A:$A),_xlfn.XMATCH($B$2,'Talnagögn | Numerical Data'!$47:$47))/INDEX('Talnagögn | Numerical Data'!$1:$1048576,_xlfn.XMATCH($A318,'Talnagögn | Numerical Data'!$A:$A),_xlfn.XMATCH($B$5,'Talnagögn | Numerical Data'!$47:$47))-1</f>
        <v>-0.89058387489036361</v>
      </c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C318" s="394"/>
      <c r="AF318" s="49" t="str">
        <f>'Talnagögn | Numerical Data'!E52</f>
        <v>Other Emissions</v>
      </c>
      <c r="AG318" s="760" cm="1">
        <f t="array" ref="AG318">INDEX('Talnagögn | Numerical Data'!$1:$1048576,_xlfn.XMATCH($A318,'Talnagögn | Numerical Data'!$A:$A),_xlfn.XMATCH($B$2,'Talnagögn | Numerical Data'!$47:$47))</f>
        <v>11.791646180352551</v>
      </c>
      <c r="AH318" s="728"/>
      <c r="AI318" s="116">
        <f>AG318/$E$323</f>
        <v>6.0554434514145652E-3</v>
      </c>
      <c r="AJ318" s="737" cm="1">
        <f t="array" ref="AJ318">INDEX('Talnagögn | Numerical Data'!$1:$1048576,_xlfn.XMATCH($A318,'Talnagögn | Numerical Data'!$A:$A),_xlfn.XMATCH($B$2,'Talnagögn | Numerical Data'!$47:$47))-INDEX('Talnagögn | Numerical Data'!$1:$1048576,_xlfn.XMATCH($A318,'Talnagögn | Numerical Data'!$A:$A),_xlfn.XMATCH($B$3,'Talnagögn | Numerical Data'!$47:$47))</f>
        <v>0.28196771671076348</v>
      </c>
      <c r="AK318" s="738"/>
      <c r="AL318" s="53" cm="1">
        <f t="array" ref="AL318">INDEX('Talnagögn | Numerical Data'!$1:$1048576,_xlfn.XMATCH($A318,'Talnagögn | Numerical Data'!$A:$A),_xlfn.XMATCH($B$2,'Talnagögn | Numerical Data'!$47:$47))/INDEX('Talnagögn | Numerical Data'!$1:$1048576,_xlfn.XMATCH($A318,'Talnagögn | Numerical Data'!$A:$A),_xlfn.XMATCH($B$3,'Talnagögn | Numerical Data'!$47:$47))-1</f>
        <v>2.4498313971278884E-2</v>
      </c>
      <c r="AM318" s="760" cm="1">
        <f t="array" ref="AM318">INDEX('Talnagögn | Numerical Data'!$1:$1048576,_xlfn.XMATCH($A318,'Talnagögn | Numerical Data'!$A:$A),_xlfn.XMATCH($B$2,'Talnagögn | Numerical Data'!$47:$47))-INDEX('Talnagögn | Numerical Data'!$1:$1048576,_xlfn.XMATCH($A318,'Talnagögn | Numerical Data'!$A:$A),_xlfn.XMATCH($B$4,'Talnagögn | Numerical Data'!$47:$47))</f>
        <v>-56.666534810786651</v>
      </c>
      <c r="AN318" s="728"/>
      <c r="AO318" s="45" cm="1">
        <f t="array" ref="AO318">INDEX('Talnagögn | Numerical Data'!$1:$1048576,_xlfn.XMATCH($A318,'Talnagögn | Numerical Data'!$A:$A),_xlfn.XMATCH($B$2,'Talnagögn | Numerical Data'!$47:$47))/INDEX('Talnagögn | Numerical Data'!$1:$1048576,_xlfn.XMATCH($A318,'Talnagögn | Numerical Data'!$A:$A),_xlfn.XMATCH($B$4,'Talnagögn | Numerical Data'!$47:$47))-1</f>
        <v>-0.82775402428704925</v>
      </c>
      <c r="AP318" s="760" cm="1">
        <f t="array" ref="AP318">INDEX('Talnagögn | Numerical Data'!$1:$1048576,_xlfn.XMATCH($A318,'Talnagögn | Numerical Data'!$A:$A),_xlfn.XMATCH($B$2,'Talnagögn | Numerical Data'!$47:$47))-INDEX('Talnagögn | Numerical Data'!$1:$1048576,_xlfn.XMATCH($A318,'Talnagögn | Numerical Data'!$A:$A),_xlfn.XMATCH($B$5,'Talnagögn | Numerical Data'!$47:$47))</f>
        <v>-95.977169143139889</v>
      </c>
      <c r="AQ318" s="728"/>
      <c r="AR318" s="8" cm="1">
        <f t="array" ref="AR318">INDEX('Talnagögn | Numerical Data'!$1:$1048576,_xlfn.XMATCH($A318,'Talnagögn | Numerical Data'!$A:$A),_xlfn.XMATCH($B$2,'Talnagögn | Numerical Data'!$47:$47))/INDEX('Talnagögn | Numerical Data'!$1:$1048576,_xlfn.XMATCH($A318,'Talnagögn | Numerical Data'!$A:$A),_xlfn.XMATCH($B$5,'Talnagögn | Numerical Data'!$47:$47))-1</f>
        <v>-0.89058387489036361</v>
      </c>
    </row>
    <row r="319" spans="1:54" s="1" customFormat="1" ht="21" customHeight="1" x14ac:dyDescent="0.25">
      <c r="A319" s="266" t="s">
        <v>71</v>
      </c>
      <c r="B319" s="5" t="s">
        <v>62</v>
      </c>
      <c r="C319" s="659" t="s">
        <v>62</v>
      </c>
      <c r="D319" s="562" t="str">
        <f>'Talnagögn | Numerical Data'!$D$53</f>
        <v>Steinefnaiðnaður</v>
      </c>
      <c r="E319" s="785" cm="1">
        <f t="array" ref="E319">INDEX('Talnagögn | Numerical Data'!$1:$1048576,_xlfn.XMATCH($A319,'Talnagögn | Numerical Data'!$A:$A),_xlfn.XMATCH($B$2,'Talnagögn | Numerical Data'!$47:$47))</f>
        <v>0.96926805625000012</v>
      </c>
      <c r="F319" s="786"/>
      <c r="G319" s="229">
        <f>$E319/$E$323</f>
        <v>4.9775475061861999E-4</v>
      </c>
      <c r="H319" s="783" cm="1">
        <f t="array" ref="H319">INDEX('Talnagögn | Numerical Data'!$1:$1048576,_xlfn.XMATCH($A319,'Talnagögn | Numerical Data'!$A:$A),_xlfn.XMATCH($B$2,'Talnagögn | Numerical Data'!$47:$47))-INDEX('Talnagögn | Numerical Data'!$1:$1048576,_xlfn.XMATCH($A319,'Talnagögn | Numerical Data'!$A:$A),_xlfn.XMATCH($B$3,'Talnagögn | Numerical Data'!$47:$47))</f>
        <v>3.3367946250000058E-2</v>
      </c>
      <c r="I319" s="784"/>
      <c r="J319" s="233" cm="1">
        <f t="array" ref="J319">INDEX('Talnagögn | Numerical Data'!$1:$1048576,_xlfn.XMATCH($A319,'Talnagögn | Numerical Data'!$A:$A),_xlfn.XMATCH($B$2,'Talnagögn | Numerical Data'!$47:$47))/INDEX('Talnagögn | Numerical Data'!$1:$1048576,_xlfn.XMATCH($A319,'Talnagögn | Numerical Data'!$A:$A),_xlfn.XMATCH($B$3,'Talnagögn | Numerical Data'!$47:$47))-1</f>
        <v>3.5653320149732659E-2</v>
      </c>
      <c r="K319" s="779" cm="1">
        <f t="array" ref="K319">INDEX('Talnagögn | Numerical Data'!$1:$1048576,_xlfn.XMATCH($A319,'Talnagögn | Numerical Data'!$A:$A),_xlfn.XMATCH($B$2,'Talnagögn | Numerical Data'!$47:$47))-INDEX('Talnagögn | Numerical Data'!$1:$1048576,_xlfn.XMATCH($A319,'Talnagögn | Numerical Data'!$A:$A),_xlfn.XMATCH($B$4,'Talnagögn | Numerical Data'!$47:$47))</f>
        <v>-54.012020833750007</v>
      </c>
      <c r="L319" s="780"/>
      <c r="M319" s="231" cm="1">
        <f t="array" ref="M319">INDEX('Talnagögn | Numerical Data'!$1:$1048576,_xlfn.XMATCH($A319,'Talnagögn | Numerical Data'!$A:$A),_xlfn.XMATCH($B$2,'Talnagögn | Numerical Data'!$47:$47))/INDEX('Talnagögn | Numerical Data'!$1:$1048576,_xlfn.XMATCH($A319,'Talnagögn | Numerical Data'!$A:$A),_xlfn.XMATCH($B$4,'Talnagögn | Numerical Data'!$47:$47))-1</f>
        <v>-0.98237094699272698</v>
      </c>
      <c r="N319" s="779" cm="1">
        <f t="array" ref="N319">INDEX('Talnagögn | Numerical Data'!$1:$1048576,_xlfn.XMATCH($A319,'Talnagögn | Numerical Data'!$A:$A),_xlfn.XMATCH($B$2,'Talnagögn | Numerical Data'!$47:$47))-INDEX('Talnagögn | Numerical Data'!$1:$1048576,_xlfn.XMATCH($A319,'Talnagögn | Numerical Data'!$A:$A),_xlfn.XMATCH($B$5,'Talnagögn | Numerical Data'!$47:$47))</f>
        <v>-51.287071631000003</v>
      </c>
      <c r="O319" s="780"/>
      <c r="P319" s="232" cm="1">
        <f t="array" ref="P319">INDEX('Talnagögn | Numerical Data'!$1:$1048576,_xlfn.XMATCH($A319,'Talnagögn | Numerical Data'!$A:$A),_xlfn.XMATCH($B$2,'Talnagögn | Numerical Data'!$47:$47))/INDEX('Talnagögn | Numerical Data'!$1:$1048576,_xlfn.XMATCH($A319,'Talnagögn | Numerical Data'!$A:$A),_xlfn.XMATCH($B$5,'Talnagögn | Numerical Data'!$47:$47))-1</f>
        <v>-0.98145166572991926</v>
      </c>
      <c r="Q319" s="831"/>
      <c r="R319" s="831"/>
      <c r="S319" s="8"/>
      <c r="T319" s="831"/>
      <c r="U319" s="831"/>
      <c r="V319" s="8"/>
      <c r="W319" s="831"/>
      <c r="X319" s="831"/>
      <c r="Y319" s="8"/>
      <c r="Z319" s="831"/>
      <c r="AA319" s="831"/>
      <c r="AC319" s="394"/>
      <c r="AF319" s="228" t="str">
        <f>'Talnagögn | Numerical Data'!E53</f>
        <v xml:space="preserve">   Mineral Products</v>
      </c>
      <c r="AG319" s="785" cm="1">
        <f t="array" ref="AG319">INDEX('Talnagögn | Numerical Data'!$1:$1048576,_xlfn.XMATCH($A319,'Talnagögn | Numerical Data'!$A:$A),_xlfn.XMATCH($B$2,'Talnagögn | Numerical Data'!$47:$47))</f>
        <v>0.96926805625000012</v>
      </c>
      <c r="AH319" s="786"/>
      <c r="AI319" s="229">
        <f>$E319/$E$323</f>
        <v>4.9775475061861999E-4</v>
      </c>
      <c r="AJ319" s="783" cm="1">
        <f t="array" ref="AJ319">INDEX('Talnagögn | Numerical Data'!$1:$1048576,_xlfn.XMATCH($A319,'Talnagögn | Numerical Data'!$A:$A),_xlfn.XMATCH($B$2,'Talnagögn | Numerical Data'!$47:$47))-INDEX('Talnagögn | Numerical Data'!$1:$1048576,_xlfn.XMATCH($A319,'Talnagögn | Numerical Data'!$A:$A),_xlfn.XMATCH($B$3,'Talnagögn | Numerical Data'!$47:$47))</f>
        <v>3.3367946250000058E-2</v>
      </c>
      <c r="AK319" s="784"/>
      <c r="AL319" s="233" cm="1">
        <f t="array" ref="AL319">INDEX('Talnagögn | Numerical Data'!$1:$1048576,_xlfn.XMATCH($A319,'Talnagögn | Numerical Data'!$A:$A),_xlfn.XMATCH($B$2,'Talnagögn | Numerical Data'!$47:$47))/INDEX('Talnagögn | Numerical Data'!$1:$1048576,_xlfn.XMATCH($A319,'Talnagögn | Numerical Data'!$A:$A),_xlfn.XMATCH($B$3,'Talnagögn | Numerical Data'!$47:$47))-1</f>
        <v>3.5653320149732659E-2</v>
      </c>
      <c r="AM319" s="779" cm="1">
        <f t="array" ref="AM319">INDEX('Talnagögn | Numerical Data'!$1:$1048576,_xlfn.XMATCH($A319,'Talnagögn | Numerical Data'!$A:$A),_xlfn.XMATCH($B$2,'Talnagögn | Numerical Data'!$47:$47))-INDEX('Talnagögn | Numerical Data'!$1:$1048576,_xlfn.XMATCH($A319,'Talnagögn | Numerical Data'!$A:$A),_xlfn.XMATCH($B$4,'Talnagögn | Numerical Data'!$47:$47))</f>
        <v>-54.012020833750007</v>
      </c>
      <c r="AN319" s="780"/>
      <c r="AO319" s="231" cm="1">
        <f t="array" ref="AO319">INDEX('Talnagögn | Numerical Data'!$1:$1048576,_xlfn.XMATCH($A319,'Talnagögn | Numerical Data'!$A:$A),_xlfn.XMATCH($B$2,'Talnagögn | Numerical Data'!$47:$47))/INDEX('Talnagögn | Numerical Data'!$1:$1048576,_xlfn.XMATCH($A319,'Talnagögn | Numerical Data'!$A:$A),_xlfn.XMATCH($B$4,'Talnagögn | Numerical Data'!$47:$47))-1</f>
        <v>-0.98237094699272698</v>
      </c>
      <c r="AP319" s="779" cm="1">
        <f t="array" ref="AP319">INDEX('Talnagögn | Numerical Data'!$1:$1048576,_xlfn.XMATCH($A319,'Talnagögn | Numerical Data'!$A:$A),_xlfn.XMATCH($B$2,'Talnagögn | Numerical Data'!$47:$47))-INDEX('Talnagögn | Numerical Data'!$1:$1048576,_xlfn.XMATCH($A319,'Talnagögn | Numerical Data'!$A:$A),_xlfn.XMATCH($B$5,'Talnagögn | Numerical Data'!$47:$47))</f>
        <v>-51.287071631000003</v>
      </c>
      <c r="AQ319" s="780"/>
      <c r="AR319" s="232" cm="1">
        <f t="array" ref="AR319">INDEX('Talnagögn | Numerical Data'!$1:$1048576,_xlfn.XMATCH($A319,'Talnagögn | Numerical Data'!$A:$A),_xlfn.XMATCH($B$2,'Talnagögn | Numerical Data'!$47:$47))/INDEX('Talnagögn | Numerical Data'!$1:$1048576,_xlfn.XMATCH($A319,'Talnagögn | Numerical Data'!$A:$A),_xlfn.XMATCH($B$5,'Talnagögn | Numerical Data'!$47:$47))-1</f>
        <v>-0.98145166572991926</v>
      </c>
    </row>
    <row r="320" spans="1:54" s="1" customFormat="1" ht="21" customHeight="1" x14ac:dyDescent="0.25">
      <c r="A320" s="266" t="s">
        <v>72</v>
      </c>
      <c r="B320" s="5" t="s">
        <v>62</v>
      </c>
      <c r="C320" s="659" t="s">
        <v>62</v>
      </c>
      <c r="D320" s="562" t="str">
        <f>'Talnagögn | Numerical Data'!$D$54</f>
        <v>Efnaiðnaður</v>
      </c>
      <c r="E320" s="777" cm="1">
        <f t="array" ref="E320">INDEX('Talnagögn | Numerical Data'!$1:$1048576,_xlfn.XMATCH($A320,'Talnagögn | Numerical Data'!$A:$A),_xlfn.XMATCH($B$2,'Talnagögn | Numerical Data'!$47:$47))</f>
        <v>0</v>
      </c>
      <c r="F320" s="778"/>
      <c r="G320" s="238" t="str">
        <f>IF($E320/$E$323=0,"─",$E320/$E$323)</f>
        <v>─</v>
      </c>
      <c r="H320" s="779" cm="1">
        <f t="array" ref="H320">INDEX('Talnagögn | Numerical Data'!$1:$1048576,_xlfn.XMATCH($A320,'Talnagögn | Numerical Data'!$A:$A),_xlfn.XMATCH($B$2,'Talnagögn | Numerical Data'!$47:$47))-INDEX('Talnagögn | Numerical Data'!$1:$1048576,_xlfn.XMATCH($A320,'Talnagögn | Numerical Data'!$A:$A),_xlfn.XMATCH($B$3,'Talnagögn | Numerical Data'!$47:$47))</f>
        <v>0</v>
      </c>
      <c r="I320" s="780"/>
      <c r="J320" s="239" t="str" cm="1">
        <f t="array" ref="J320">IFERROR(INDEX('Talnagögn | Numerical Data'!$1:$1048576,_xlfn.XMATCH($A320,'Talnagögn | Numerical Data'!$A:$A),_xlfn.XMATCH($B$2,'Talnagögn | Numerical Data'!$47:$47))/INDEX('Talnagögn | Numerical Data'!$1:$1048576,_xlfn.XMATCH($A320,'Talnagögn | Numerical Data'!$A:$A),_xlfn.XMATCH($B$312,'Talnagögn | Numerical Data'!$47:$47))-1,"─")</f>
        <v>─</v>
      </c>
      <c r="K320" s="779" cm="1">
        <f t="array" ref="K320">INDEX('Talnagögn | Numerical Data'!$1:$1048576,_xlfn.XMATCH($A320,'Talnagögn | Numerical Data'!$A:$A),_xlfn.XMATCH($B$2,'Talnagögn | Numerical Data'!$47:$47))-INDEX('Talnagögn | Numerical Data'!$1:$1048576,_xlfn.XMATCH($A320,'Talnagögn | Numerical Data'!$A:$A),_xlfn.XMATCH($B$4,'Talnagögn | Numerical Data'!$47:$47))</f>
        <v>0</v>
      </c>
      <c r="L320" s="780"/>
      <c r="M320" s="239" t="str" cm="1">
        <f t="array" ref="M320">IFERROR(INDEX('Talnagögn | Numerical Data'!$1:$1048576,_xlfn.XMATCH($A320,'Talnagögn | Numerical Data'!$A:$A),_xlfn.XMATCH($B$2,'Talnagögn | Numerical Data'!$47:$47))/INDEX('Talnagögn | Numerical Data'!$1:$1048576,_xlfn.XMATCH($A320,'Talnagögn | Numerical Data'!$A:$A),_xlfn.XMATCH($B$312,'Talnagögn | Numerical Data'!$47:$47))-1,"─")</f>
        <v>─</v>
      </c>
      <c r="N320" s="779" cm="1">
        <f t="array" ref="N320">INDEX('Talnagögn | Numerical Data'!$1:$1048576,_xlfn.XMATCH($A320,'Talnagögn | Numerical Data'!$A:$A),_xlfn.XMATCH($B$2,'Talnagögn | Numerical Data'!$47:$47))-INDEX('Talnagögn | Numerical Data'!$1:$1048576,_xlfn.XMATCH($A320,'Talnagögn | Numerical Data'!$A:$A),_xlfn.XMATCH($B$5,'Talnagögn | Numerical Data'!$47:$47))</f>
        <v>-41.70030188679246</v>
      </c>
      <c r="O320" s="780"/>
      <c r="P320" s="232" cm="1">
        <f t="array" ref="P320">INDEX('Talnagögn | Numerical Data'!$1:$1048576,_xlfn.XMATCH($A320,'Talnagögn | Numerical Data'!$A:$A),_xlfn.XMATCH($B$2,'Talnagögn | Numerical Data'!$47:$47))/INDEX('Talnagögn | Numerical Data'!$1:$1048576,_xlfn.XMATCH($A320,'Talnagögn | Numerical Data'!$A:$A),_xlfn.XMATCH($B$5,'Talnagögn | Numerical Data'!$47:$47))-1</f>
        <v>-1</v>
      </c>
      <c r="Q320" s="831"/>
      <c r="R320" s="831"/>
      <c r="S320" s="8"/>
      <c r="T320" s="831"/>
      <c r="U320" s="831"/>
      <c r="V320" s="8"/>
      <c r="W320" s="831"/>
      <c r="X320" s="831"/>
      <c r="Y320" s="8"/>
      <c r="Z320" s="831"/>
      <c r="AA320" s="831"/>
      <c r="AC320" s="394"/>
      <c r="AF320" s="228" t="str">
        <f>'Talnagögn | Numerical Data'!E54</f>
        <v xml:space="preserve">   Chemical Industry</v>
      </c>
      <c r="AG320" s="777" cm="1">
        <f t="array" ref="AG320">INDEX('Talnagögn | Numerical Data'!$1:$1048576,_xlfn.XMATCH($A320,'Talnagögn | Numerical Data'!$A:$A),_xlfn.XMATCH($B$2,'Talnagögn | Numerical Data'!$47:$47))</f>
        <v>0</v>
      </c>
      <c r="AH320" s="778"/>
      <c r="AI320" s="238" t="str">
        <f>IF($E320/$E$323=0,"─",$E320/$E$323)</f>
        <v>─</v>
      </c>
      <c r="AJ320" s="779" cm="1">
        <f t="array" ref="AJ320">INDEX('Talnagögn | Numerical Data'!$1:$1048576,_xlfn.XMATCH($A320,'Talnagögn | Numerical Data'!$A:$A),_xlfn.XMATCH($B$2,'Talnagögn | Numerical Data'!$47:$47))-INDEX('Talnagögn | Numerical Data'!$1:$1048576,_xlfn.XMATCH($A320,'Talnagögn | Numerical Data'!$A:$A),_xlfn.XMATCH($B$3,'Talnagögn | Numerical Data'!$47:$47))</f>
        <v>0</v>
      </c>
      <c r="AK320" s="780"/>
      <c r="AL320" s="239" t="str" cm="1">
        <f t="array" ref="AL320">IFERROR(INDEX('Talnagögn | Numerical Data'!$1:$1048576,_xlfn.XMATCH($A320,'Talnagögn | Numerical Data'!$A:$A),_xlfn.XMATCH($B$2,'Talnagögn | Numerical Data'!$47:$47))/INDEX('Talnagögn | Numerical Data'!$1:$1048576,_xlfn.XMATCH($A320,'Talnagögn | Numerical Data'!$A:$A),_xlfn.XMATCH($B$312,'Talnagögn | Numerical Data'!$47:$47))-1,"─")</f>
        <v>─</v>
      </c>
      <c r="AM320" s="779" cm="1">
        <f t="array" ref="AM320">INDEX('Talnagögn | Numerical Data'!$1:$1048576,_xlfn.XMATCH($A320,'Talnagögn | Numerical Data'!$A:$A),_xlfn.XMATCH($B$2,'Talnagögn | Numerical Data'!$47:$47))-INDEX('Talnagögn | Numerical Data'!$1:$1048576,_xlfn.XMATCH($A320,'Talnagögn | Numerical Data'!$A:$A),_xlfn.XMATCH($B$4,'Talnagögn | Numerical Data'!$47:$47))</f>
        <v>0</v>
      </c>
      <c r="AN320" s="780"/>
      <c r="AO320" s="239" t="str" cm="1">
        <f t="array" ref="AO320">IFERROR(INDEX('Talnagögn | Numerical Data'!$1:$1048576,_xlfn.XMATCH($A320,'Talnagögn | Numerical Data'!$A:$A),_xlfn.XMATCH($B$2,'Talnagögn | Numerical Data'!$47:$47))/INDEX('Talnagögn | Numerical Data'!$1:$1048576,_xlfn.XMATCH($A320,'Talnagögn | Numerical Data'!$A:$A),_xlfn.XMATCH($B$312,'Talnagögn | Numerical Data'!$47:$47))-1,"─")</f>
        <v>─</v>
      </c>
      <c r="AP320" s="779" cm="1">
        <f t="array" ref="AP320">INDEX('Talnagögn | Numerical Data'!$1:$1048576,_xlfn.XMATCH($A320,'Talnagögn | Numerical Data'!$A:$A),_xlfn.XMATCH($B$2,'Talnagögn | Numerical Data'!$47:$47))-INDEX('Talnagögn | Numerical Data'!$1:$1048576,_xlfn.XMATCH($A320,'Talnagögn | Numerical Data'!$A:$A),_xlfn.XMATCH($B$5,'Talnagögn | Numerical Data'!$47:$47))</f>
        <v>-41.70030188679246</v>
      </c>
      <c r="AQ320" s="780"/>
      <c r="AR320" s="232" cm="1">
        <f t="array" ref="AR320">INDEX('Talnagögn | Numerical Data'!$1:$1048576,_xlfn.XMATCH($A320,'Talnagögn | Numerical Data'!$A:$A),_xlfn.XMATCH($B$2,'Talnagögn | Numerical Data'!$47:$47))/INDEX('Talnagögn | Numerical Data'!$1:$1048576,_xlfn.XMATCH($A320,'Talnagögn | Numerical Data'!$A:$A),_xlfn.XMATCH($B$5,'Talnagögn | Numerical Data'!$47:$47))-1</f>
        <v>-1</v>
      </c>
    </row>
    <row r="321" spans="1:44" s="1" customFormat="1" ht="21" customHeight="1" x14ac:dyDescent="0.25">
      <c r="A321" s="266" t="s">
        <v>75</v>
      </c>
      <c r="B321" s="5" t="s">
        <v>62</v>
      </c>
      <c r="C321" s="659" t="s">
        <v>62</v>
      </c>
      <c r="D321" s="562" t="str">
        <f>'Talnagögn | Numerical Data'!$D$55</f>
        <v>Smurefni og leysiefni</v>
      </c>
      <c r="E321" s="781" cm="1">
        <f t="array" ref="E321">INDEX('Talnagögn | Numerical Data'!$1:$1048576,_xlfn.XMATCH($A321,'Talnagögn | Numerical Data'!$A:$A),_xlfn.XMATCH($B$2,'Talnagögn | Numerical Data'!$47:$47))</f>
        <v>6.4782697803625524</v>
      </c>
      <c r="F321" s="782"/>
      <c r="G321" s="230">
        <f>$E321/$E$323</f>
        <v>3.3268294958982915E-3</v>
      </c>
      <c r="H321" s="783" cm="1">
        <f t="array" ref="H321">INDEX('Talnagögn | Numerical Data'!$1:$1048576,_xlfn.XMATCH($A321,'Talnagögn | Numerical Data'!$A:$A),_xlfn.XMATCH($B$2,'Talnagögn | Numerical Data'!$47:$47))-INDEX('Talnagögn | Numerical Data'!$1:$1048576,_xlfn.XMATCH($A321,'Talnagögn | Numerical Data'!$A:$A),_xlfn.XMATCH($B$3,'Talnagögn | Numerical Data'!$47:$47))</f>
        <v>7.7301751479763148E-2</v>
      </c>
      <c r="I321" s="784"/>
      <c r="J321" s="233" cm="1">
        <f t="array" ref="J321">INDEX('Talnagögn | Numerical Data'!$1:$1048576,_xlfn.XMATCH($A321,'Talnagögn | Numerical Data'!$A:$A),_xlfn.XMATCH($B$2,'Talnagögn | Numerical Data'!$47:$47))/INDEX('Talnagögn | Numerical Data'!$1:$1048576,_xlfn.XMATCH($A321,'Talnagögn | Numerical Data'!$A:$A),_xlfn.XMATCH($B$3,'Talnagögn | Numerical Data'!$47:$47))-1</f>
        <v>1.2076572032692301E-2</v>
      </c>
      <c r="K321" s="785" cm="1">
        <f t="array" ref="K321">INDEX('Talnagögn | Numerical Data'!$1:$1048576,_xlfn.XMATCH($A321,'Talnagögn | Numerical Data'!$A:$A),_xlfn.XMATCH($B$2,'Talnagögn | Numerical Data'!$47:$47))-INDEX('Talnagögn | Numerical Data'!$1:$1048576,_xlfn.XMATCH($A321,'Talnagögn | Numerical Data'!$A:$A),_xlfn.XMATCH($B$4,'Talnagögn | Numerical Data'!$47:$47))</f>
        <v>-0.87367226937963949</v>
      </c>
      <c r="L321" s="786"/>
      <c r="M321" s="231" cm="1">
        <f t="array" ref="M321">INDEX('Talnagögn | Numerical Data'!$1:$1048576,_xlfn.XMATCH($A321,'Talnagögn | Numerical Data'!$A:$A),_xlfn.XMATCH($B$2,'Talnagögn | Numerical Data'!$47:$47))/INDEX('Talnagögn | Numerical Data'!$1:$1048576,_xlfn.XMATCH($A321,'Talnagögn | Numerical Data'!$A:$A),_xlfn.XMATCH($B$4,'Talnagögn | Numerical Data'!$47:$47))-1</f>
        <v>-0.1188355761604889</v>
      </c>
      <c r="N321" s="785" cm="1">
        <f t="array" ref="N321">INDEX('Talnagögn | Numerical Data'!$1:$1048576,_xlfn.XMATCH($A321,'Talnagögn | Numerical Data'!$A:$A),_xlfn.XMATCH($B$2,'Talnagögn | Numerical Data'!$47:$47))-INDEX('Talnagögn | Numerical Data'!$1:$1048576,_xlfn.XMATCH($A321,'Talnagögn | Numerical Data'!$A:$A),_xlfn.XMATCH($B$5,'Talnagögn | Numerical Data'!$47:$47))</f>
        <v>-0.72850645082041154</v>
      </c>
      <c r="O321" s="786"/>
      <c r="P321" s="232" cm="1">
        <f t="array" ref="P321">INDEX('Talnagögn | Numerical Data'!$1:$1048576,_xlfn.XMATCH($A321,'Talnagögn | Numerical Data'!$A:$A),_xlfn.XMATCH($B$2,'Talnagögn | Numerical Data'!$47:$47))/INDEX('Talnagögn | Numerical Data'!$1:$1048576,_xlfn.XMATCH($A321,'Talnagögn | Numerical Data'!$A:$A),_xlfn.XMATCH($B$5,'Talnagögn | Numerical Data'!$47:$47))-1</f>
        <v>-0.10108631480303787</v>
      </c>
      <c r="Q321" s="831"/>
      <c r="R321" s="831"/>
      <c r="S321" s="8"/>
      <c r="T321" s="831"/>
      <c r="U321" s="831"/>
      <c r="V321" s="8"/>
      <c r="W321" s="831"/>
      <c r="X321" s="831"/>
      <c r="Y321" s="8"/>
      <c r="Z321" s="831"/>
      <c r="AA321" s="831"/>
      <c r="AC321" s="394"/>
      <c r="AF321" s="228" t="str">
        <f>'Talnagögn | Numerical Data'!E55</f>
        <v xml:space="preserve">   Non-Energy Products from Fuels and Solvent Use</v>
      </c>
      <c r="AG321" s="781" cm="1">
        <f t="array" ref="AG321">INDEX('Talnagögn | Numerical Data'!$1:$1048576,_xlfn.XMATCH($A321,'Talnagögn | Numerical Data'!$A:$A),_xlfn.XMATCH($B$2,'Talnagögn | Numerical Data'!$47:$47))</f>
        <v>6.4782697803625524</v>
      </c>
      <c r="AH321" s="782"/>
      <c r="AI321" s="230">
        <f>$E321/$E$323</f>
        <v>3.3268294958982915E-3</v>
      </c>
      <c r="AJ321" s="783" cm="1">
        <f t="array" ref="AJ321">INDEX('Talnagögn | Numerical Data'!$1:$1048576,_xlfn.XMATCH($A321,'Talnagögn | Numerical Data'!$A:$A),_xlfn.XMATCH($B$2,'Talnagögn | Numerical Data'!$47:$47))-INDEX('Talnagögn | Numerical Data'!$1:$1048576,_xlfn.XMATCH($A321,'Talnagögn | Numerical Data'!$A:$A),_xlfn.XMATCH($B$3,'Talnagögn | Numerical Data'!$47:$47))</f>
        <v>7.7301751479763148E-2</v>
      </c>
      <c r="AK321" s="784"/>
      <c r="AL321" s="233" cm="1">
        <f t="array" ref="AL321">INDEX('Talnagögn | Numerical Data'!$1:$1048576,_xlfn.XMATCH($A321,'Talnagögn | Numerical Data'!$A:$A),_xlfn.XMATCH($B$2,'Talnagögn | Numerical Data'!$47:$47))/INDEX('Talnagögn | Numerical Data'!$1:$1048576,_xlfn.XMATCH($A321,'Talnagögn | Numerical Data'!$A:$A),_xlfn.XMATCH($B$3,'Talnagögn | Numerical Data'!$47:$47))-1</f>
        <v>1.2076572032692301E-2</v>
      </c>
      <c r="AM321" s="785" cm="1">
        <f t="array" ref="AM321">INDEX('Talnagögn | Numerical Data'!$1:$1048576,_xlfn.XMATCH($A321,'Talnagögn | Numerical Data'!$A:$A),_xlfn.XMATCH($B$2,'Talnagögn | Numerical Data'!$47:$47))-INDEX('Talnagögn | Numerical Data'!$1:$1048576,_xlfn.XMATCH($A321,'Talnagögn | Numerical Data'!$A:$A),_xlfn.XMATCH($B$4,'Talnagögn | Numerical Data'!$47:$47))</f>
        <v>-0.87367226937963949</v>
      </c>
      <c r="AN321" s="786"/>
      <c r="AO321" s="231" cm="1">
        <f t="array" ref="AO321">INDEX('Talnagögn | Numerical Data'!$1:$1048576,_xlfn.XMATCH($A321,'Talnagögn | Numerical Data'!$A:$A),_xlfn.XMATCH($B$2,'Talnagögn | Numerical Data'!$47:$47))/INDEX('Talnagögn | Numerical Data'!$1:$1048576,_xlfn.XMATCH($A321,'Talnagögn | Numerical Data'!$A:$A),_xlfn.XMATCH($B$4,'Talnagögn | Numerical Data'!$47:$47))-1</f>
        <v>-0.1188355761604889</v>
      </c>
      <c r="AP321" s="785" cm="1">
        <f t="array" ref="AP321">INDEX('Talnagögn | Numerical Data'!$1:$1048576,_xlfn.XMATCH($A321,'Talnagögn | Numerical Data'!$A:$A),_xlfn.XMATCH($B$2,'Talnagögn | Numerical Data'!$47:$47))-INDEX('Talnagögn | Numerical Data'!$1:$1048576,_xlfn.XMATCH($A321,'Talnagögn | Numerical Data'!$A:$A),_xlfn.XMATCH($B$5,'Talnagögn | Numerical Data'!$47:$47))</f>
        <v>-0.72850645082041154</v>
      </c>
      <c r="AQ321" s="786"/>
      <c r="AR321" s="232" cm="1">
        <f t="array" ref="AR321">INDEX('Talnagögn | Numerical Data'!$1:$1048576,_xlfn.XMATCH($A321,'Talnagögn | Numerical Data'!$A:$A),_xlfn.XMATCH($B$2,'Talnagögn | Numerical Data'!$47:$47))/INDEX('Talnagögn | Numerical Data'!$1:$1048576,_xlfn.XMATCH($A321,'Talnagögn | Numerical Data'!$A:$A),_xlfn.XMATCH($B$5,'Talnagögn | Numerical Data'!$47:$47))-1</f>
        <v>-0.10108631480303787</v>
      </c>
    </row>
    <row r="322" spans="1:44" s="1" customFormat="1" ht="21" customHeight="1" x14ac:dyDescent="0.25">
      <c r="A322" s="266" t="s">
        <v>77</v>
      </c>
      <c r="B322" s="5" t="s">
        <v>62</v>
      </c>
      <c r="C322" s="659" t="s">
        <v>62</v>
      </c>
      <c r="D322" s="563" t="str">
        <f>'Talnagögn | Numerical Data'!$D$56</f>
        <v>Efnanotkun</v>
      </c>
      <c r="E322" s="787" cm="1">
        <f t="array" ref="E322">INDEX('Talnagögn | Numerical Data'!$1:$1048576,_xlfn.XMATCH($A322,'Talnagögn | Numerical Data'!$A:$A),_xlfn.XMATCH($B$2,'Talnagögn | Numerical Data'!$47:$47))</f>
        <v>4.3441083437399994</v>
      </c>
      <c r="F322" s="788"/>
      <c r="G322" s="235">
        <f>$E322/$E$323</f>
        <v>2.2308592048976539E-3</v>
      </c>
      <c r="H322" s="789" cm="1">
        <f t="array" ref="H322">INDEX('Talnagögn | Numerical Data'!$1:$1048576,_xlfn.XMATCH($A322,'Talnagögn | Numerical Data'!$A:$A),_xlfn.XMATCH($B$2,'Talnagögn | Numerical Data'!$47:$47))-INDEX('Talnagögn | Numerical Data'!$1:$1048576,_xlfn.XMATCH($A322,'Talnagögn | Numerical Data'!$A:$A),_xlfn.XMATCH($B$3,'Talnagögn | Numerical Data'!$47:$47))</f>
        <v>0.17129801898100094</v>
      </c>
      <c r="I322" s="790"/>
      <c r="J322" s="608" cm="1">
        <f t="array" ref="J322">INDEX('Talnagögn | Numerical Data'!$1:$1048576,_xlfn.XMATCH($A322,'Talnagögn | Numerical Data'!$A:$A),_xlfn.XMATCH($B$2,'Talnagögn | Numerical Data'!$47:$47))/INDEX('Talnagögn | Numerical Data'!$1:$1048576,_xlfn.XMATCH($A322,'Talnagögn | Numerical Data'!$A:$A),_xlfn.XMATCH($B$3,'Talnagögn | Numerical Data'!$47:$47))-1</f>
        <v>4.1050995767677012E-2</v>
      </c>
      <c r="K322" s="787" cm="1">
        <f t="array" ref="K322">INDEX('Talnagögn | Numerical Data'!$1:$1048576,_xlfn.XMATCH($A322,'Talnagögn | Numerical Data'!$A:$A),_xlfn.XMATCH($B$2,'Talnagögn | Numerical Data'!$47:$47))-INDEX('Talnagögn | Numerical Data'!$1:$1048576,_xlfn.XMATCH($A322,'Talnagögn | Numerical Data'!$A:$A),_xlfn.XMATCH($B$4,'Talnagögn | Numerical Data'!$47:$47))</f>
        <v>-1.7808417076570011</v>
      </c>
      <c r="L322" s="788"/>
      <c r="M322" s="236" cm="1">
        <f t="array" ref="M322">INDEX('Talnagögn | Numerical Data'!$1:$1048576,_xlfn.XMATCH($A322,'Talnagögn | Numerical Data'!$A:$A),_xlfn.XMATCH($B$2,'Talnagögn | Numerical Data'!$47:$47))/INDEX('Talnagögn | Numerical Data'!$1:$1048576,_xlfn.XMATCH($A322,'Talnagögn | Numerical Data'!$A:$A),_xlfn.XMATCH($B$4,'Talnagögn | Numerical Data'!$47:$47))-1</f>
        <v>-0.29075203760246504</v>
      </c>
      <c r="N322" s="787" cm="1">
        <f t="array" ref="N322">INDEX('Talnagögn | Numerical Data'!$1:$1048576,_xlfn.XMATCH($A322,'Talnagögn | Numerical Data'!$A:$A),_xlfn.XMATCH($B$2,'Talnagögn | Numerical Data'!$47:$47))-INDEX('Talnagögn | Numerical Data'!$1:$1048576,_xlfn.XMATCH($A322,'Talnagögn | Numerical Data'!$A:$A),_xlfn.XMATCH($B$5,'Talnagögn | Numerical Data'!$47:$47))</f>
        <v>-2.2612891745269996</v>
      </c>
      <c r="O322" s="788"/>
      <c r="P322" s="237" cm="1">
        <f t="array" ref="P322">INDEX('Talnagögn | Numerical Data'!$1:$1048576,_xlfn.XMATCH($A322,'Talnagögn | Numerical Data'!$A:$A),_xlfn.XMATCH($B$2,'Talnagögn | Numerical Data'!$47:$47))/INDEX('Talnagögn | Numerical Data'!$1:$1048576,_xlfn.XMATCH($A322,'Talnagögn | Numerical Data'!$A:$A),_xlfn.XMATCH($B$5,'Talnagögn | Numerical Data'!$47:$47))-1</f>
        <v>-0.34233960458450563</v>
      </c>
      <c r="Q322" s="831"/>
      <c r="R322" s="831"/>
      <c r="S322" s="8"/>
      <c r="T322" s="831"/>
      <c r="U322" s="831"/>
      <c r="V322" s="8"/>
      <c r="W322" s="831"/>
      <c r="X322" s="831"/>
      <c r="Y322" s="8"/>
      <c r="Z322" s="831"/>
      <c r="AA322" s="831"/>
      <c r="AC322" s="394"/>
      <c r="AF322" s="234" t="str">
        <f>'Talnagögn | Numerical Data'!E56</f>
        <v xml:space="preserve">   Product Use</v>
      </c>
      <c r="AG322" s="787" cm="1">
        <f t="array" ref="AG322">INDEX('Talnagögn | Numerical Data'!$1:$1048576,_xlfn.XMATCH($A322,'Talnagögn | Numerical Data'!$A:$A),_xlfn.XMATCH($B$2,'Talnagögn | Numerical Data'!$47:$47))</f>
        <v>4.3441083437399994</v>
      </c>
      <c r="AH322" s="788"/>
      <c r="AI322" s="235">
        <f>$E322/$E$323</f>
        <v>2.2308592048976539E-3</v>
      </c>
      <c r="AJ322" s="789" cm="1">
        <f t="array" ref="AJ322">INDEX('Talnagögn | Numerical Data'!$1:$1048576,_xlfn.XMATCH($A322,'Talnagögn | Numerical Data'!$A:$A),_xlfn.XMATCH($B$2,'Talnagögn | Numerical Data'!$47:$47))-INDEX('Talnagögn | Numerical Data'!$1:$1048576,_xlfn.XMATCH($A322,'Talnagögn | Numerical Data'!$A:$A),_xlfn.XMATCH($B$3,'Talnagögn | Numerical Data'!$47:$47))</f>
        <v>0.17129801898100094</v>
      </c>
      <c r="AK322" s="790"/>
      <c r="AL322" s="608" cm="1">
        <f t="array" ref="AL322">INDEX('Talnagögn | Numerical Data'!$1:$1048576,_xlfn.XMATCH($A322,'Talnagögn | Numerical Data'!$A:$A),_xlfn.XMATCH($B$2,'Talnagögn | Numerical Data'!$47:$47))/INDEX('Talnagögn | Numerical Data'!$1:$1048576,_xlfn.XMATCH($A322,'Talnagögn | Numerical Data'!$A:$A),_xlfn.XMATCH($B$3,'Talnagögn | Numerical Data'!$47:$47))-1</f>
        <v>4.1050995767677012E-2</v>
      </c>
      <c r="AM322" s="787" cm="1">
        <f t="array" ref="AM322">INDEX('Talnagögn | Numerical Data'!$1:$1048576,_xlfn.XMATCH($A322,'Talnagögn | Numerical Data'!$A:$A),_xlfn.XMATCH($B$2,'Talnagögn | Numerical Data'!$47:$47))-INDEX('Talnagögn | Numerical Data'!$1:$1048576,_xlfn.XMATCH($A322,'Talnagögn | Numerical Data'!$A:$A),_xlfn.XMATCH($B$4,'Talnagögn | Numerical Data'!$47:$47))</f>
        <v>-1.7808417076570011</v>
      </c>
      <c r="AN322" s="788"/>
      <c r="AO322" s="236" cm="1">
        <f t="array" ref="AO322">INDEX('Talnagögn | Numerical Data'!$1:$1048576,_xlfn.XMATCH($A322,'Talnagögn | Numerical Data'!$A:$A),_xlfn.XMATCH($B$2,'Talnagögn | Numerical Data'!$47:$47))/INDEX('Talnagögn | Numerical Data'!$1:$1048576,_xlfn.XMATCH($A322,'Talnagögn | Numerical Data'!$A:$A),_xlfn.XMATCH($B$4,'Talnagögn | Numerical Data'!$47:$47))-1</f>
        <v>-0.29075203760246504</v>
      </c>
      <c r="AP322" s="787" cm="1">
        <f t="array" ref="AP322">INDEX('Talnagögn | Numerical Data'!$1:$1048576,_xlfn.XMATCH($A322,'Talnagögn | Numerical Data'!$A:$A),_xlfn.XMATCH($B$2,'Talnagögn | Numerical Data'!$47:$47))-INDEX('Talnagögn | Numerical Data'!$1:$1048576,_xlfn.XMATCH($A322,'Talnagögn | Numerical Data'!$A:$A),_xlfn.XMATCH($B$5,'Talnagögn | Numerical Data'!$47:$47))</f>
        <v>-2.2612891745269996</v>
      </c>
      <c r="AQ322" s="788"/>
      <c r="AR322" s="237" cm="1">
        <f t="array" ref="AR322">INDEX('Talnagögn | Numerical Data'!$1:$1048576,_xlfn.XMATCH($A322,'Talnagögn | Numerical Data'!$A:$A),_xlfn.XMATCH($B$2,'Talnagögn | Numerical Data'!$47:$47))/INDEX('Talnagögn | Numerical Data'!$1:$1048576,_xlfn.XMATCH($A322,'Talnagögn | Numerical Data'!$A:$A),_xlfn.XMATCH($B$5,'Talnagögn | Numerical Data'!$47:$47))-1</f>
        <v>-0.34233960458450563</v>
      </c>
    </row>
    <row r="323" spans="1:44" ht="30" customHeight="1" x14ac:dyDescent="0.25">
      <c r="A323" s="266" t="s">
        <v>57</v>
      </c>
      <c r="B323" s="17" t="s">
        <v>62</v>
      </c>
      <c r="C323" s="659" t="s">
        <v>62</v>
      </c>
      <c r="D323" s="47" t="s">
        <v>13</v>
      </c>
      <c r="E323" s="747" cm="1">
        <f t="array" ref="E323">INDEX('Talnagögn | Numerical Data'!$1:$1048576,_xlfn.XMATCH($A323,'Talnagögn | Numerical Data'!$A:$A),_xlfn.XMATCH($B$2,'Talnagögn | Numerical Data'!$47:$47))</f>
        <v>1947.2803726039249</v>
      </c>
      <c r="F323" s="748"/>
      <c r="G323" s="48">
        <f>E323/$E$323</f>
        <v>1</v>
      </c>
      <c r="H323" s="747" cm="1">
        <f t="array" ref="H323">INDEX('Talnagögn | Numerical Data'!$1:$1048576,_xlfn.XMATCH($A323,'Talnagögn | Numerical Data'!$A:$A),_xlfn.XMATCH($B$2,'Talnagögn | Numerical Data'!$47:$47))-INDEX('Talnagögn | Numerical Data'!$1:$1048576,_xlfn.XMATCH($A323,'Talnagögn | Numerical Data'!$A:$A),_xlfn.XMATCH($B$3,'Talnagögn | Numerical Data'!$47:$47))</f>
        <v>-69.414718797658679</v>
      </c>
      <c r="I323" s="748"/>
      <c r="J323" s="54" cm="1">
        <f t="array" ref="J323">INDEX('Talnagögn | Numerical Data'!$1:$1048576,_xlfn.XMATCH($A323,'Talnagögn | Numerical Data'!$A:$A),_xlfn.XMATCH($B$2,'Talnagögn | Numerical Data'!$47:$47))/INDEX('Talnagögn | Numerical Data'!$1:$1048576,_xlfn.XMATCH($A323,'Talnagögn | Numerical Data'!$A:$A),_xlfn.XMATCH($B$3,'Talnagögn | Numerical Data'!$47:$47))-1</f>
        <v>-3.442003657053383E-2</v>
      </c>
      <c r="K323" s="747" cm="1">
        <f t="array" ref="K323">INDEX('Talnagögn | Numerical Data'!$1:$1048576,_xlfn.XMATCH($A323,'Talnagögn | Numerical Data'!$A:$A),_xlfn.XMATCH($B$2,'Talnagögn | Numerical Data'!$47:$47))-INDEX('Talnagögn | Numerical Data'!$1:$1048576,_xlfn.XMATCH($A323,'Talnagögn | Numerical Data'!$A:$A),_xlfn.XMATCH($B$4,'Talnagögn | Numerical Data'!$47:$47))</f>
        <v>996.86954003315373</v>
      </c>
      <c r="L323" s="748"/>
      <c r="M323" s="48" cm="1">
        <f t="array" ref="M323">INDEX('Talnagögn | Numerical Data'!$1:$1048576,_xlfn.XMATCH($A323,'Talnagögn | Numerical Data'!$A:$A),_xlfn.XMATCH($B$2,'Talnagögn | Numerical Data'!$47:$47))/INDEX('Talnagögn | Numerical Data'!$1:$1048576,_xlfn.XMATCH($A323,'Talnagögn | Numerical Data'!$A:$A),_xlfn.XMATCH($B$4,'Talnagögn | Numerical Data'!$47:$47))-1</f>
        <v>1.0488827629802118</v>
      </c>
      <c r="N323" s="747" cm="1">
        <f t="array" ref="N323">INDEX('Talnagögn | Numerical Data'!$1:$1048576,_xlfn.XMATCH($A323,'Talnagögn | Numerical Data'!$A:$A),_xlfn.XMATCH($B$2,'Talnagögn | Numerical Data'!$47:$47))-INDEX('Talnagögn | Numerical Data'!$1:$1048576,_xlfn.XMATCH($A323,'Talnagögn | Numerical Data'!$A:$A),_xlfn.XMATCH($B$5,'Talnagögn | Numerical Data'!$47:$47))</f>
        <v>1044.6144844079047</v>
      </c>
      <c r="O323" s="748"/>
      <c r="P323" s="46" cm="1">
        <f t="array" ref="P323">INDEX('Talnagögn | Numerical Data'!$1:$1048576,_xlfn.XMATCH($A323,'Talnagögn | Numerical Data'!$A:$A),_xlfn.XMATCH($B$2,'Talnagögn | Numerical Data'!$47:$47))/INDEX('Talnagögn | Numerical Data'!$1:$1048576,_xlfn.XMATCH($A323,'Talnagögn | Numerical Data'!$A:$A),_xlfn.XMATCH($B$5,'Talnagögn | Numerical Data'!$47:$47))-1</f>
        <v>1.157254858157506</v>
      </c>
      <c r="Q323" s="831"/>
      <c r="R323" s="831"/>
      <c r="S323" s="8"/>
      <c r="T323" s="827"/>
      <c r="U323" s="827"/>
      <c r="V323" s="12"/>
      <c r="W323" s="827"/>
      <c r="X323" s="827"/>
      <c r="Y323" s="12"/>
      <c r="Z323" s="827"/>
      <c r="AA323" s="827"/>
      <c r="AC323" s="400"/>
      <c r="AF323" s="47" t="s">
        <v>245</v>
      </c>
      <c r="AG323" s="747" cm="1">
        <f t="array" ref="AG323">INDEX('Talnagögn | Numerical Data'!$1:$1048576,_xlfn.XMATCH($A323,'Talnagögn | Numerical Data'!$A:$A),_xlfn.XMATCH($B$2,'Talnagögn | Numerical Data'!$47:$47))</f>
        <v>1947.2803726039249</v>
      </c>
      <c r="AH323" s="748"/>
      <c r="AI323" s="48">
        <f>AG323/$E$323</f>
        <v>1</v>
      </c>
      <c r="AJ323" s="747" cm="1">
        <f t="array" ref="AJ323">INDEX('Talnagögn | Numerical Data'!$1:$1048576,_xlfn.XMATCH($A323,'Talnagögn | Numerical Data'!$A:$A),_xlfn.XMATCH($B$2,'Talnagögn | Numerical Data'!$47:$47))-INDEX('Talnagögn | Numerical Data'!$1:$1048576,_xlfn.XMATCH($A323,'Talnagögn | Numerical Data'!$A:$A),_xlfn.XMATCH($B$3,'Talnagögn | Numerical Data'!$47:$47))</f>
        <v>-69.414718797658679</v>
      </c>
      <c r="AK323" s="748"/>
      <c r="AL323" s="54" cm="1">
        <f t="array" ref="AL323">INDEX('Talnagögn | Numerical Data'!$1:$1048576,_xlfn.XMATCH($A323,'Talnagögn | Numerical Data'!$A:$A),_xlfn.XMATCH($B$2,'Talnagögn | Numerical Data'!$47:$47))/INDEX('Talnagögn | Numerical Data'!$1:$1048576,_xlfn.XMATCH($A323,'Talnagögn | Numerical Data'!$A:$A),_xlfn.XMATCH($B$3,'Talnagögn | Numerical Data'!$47:$47))-1</f>
        <v>-3.442003657053383E-2</v>
      </c>
      <c r="AM323" s="747" cm="1">
        <f t="array" ref="AM323">INDEX('Talnagögn | Numerical Data'!$1:$1048576,_xlfn.XMATCH($A323,'Talnagögn | Numerical Data'!$A:$A),_xlfn.XMATCH($B$2,'Talnagögn | Numerical Data'!$47:$47))-INDEX('Talnagögn | Numerical Data'!$1:$1048576,_xlfn.XMATCH($A323,'Talnagögn | Numerical Data'!$A:$A),_xlfn.XMATCH($B$4,'Talnagögn | Numerical Data'!$47:$47))</f>
        <v>996.86954003315373</v>
      </c>
      <c r="AN323" s="748"/>
      <c r="AO323" s="48" cm="1">
        <f t="array" ref="AO323">INDEX('Talnagögn | Numerical Data'!$1:$1048576,_xlfn.XMATCH($A323,'Talnagögn | Numerical Data'!$A:$A),_xlfn.XMATCH($B$2,'Talnagögn | Numerical Data'!$47:$47))/INDEX('Talnagögn | Numerical Data'!$1:$1048576,_xlfn.XMATCH($A323,'Talnagögn | Numerical Data'!$A:$A),_xlfn.XMATCH($B$4,'Talnagögn | Numerical Data'!$47:$47))-1</f>
        <v>1.0488827629802118</v>
      </c>
      <c r="AP323" s="747" cm="1">
        <f t="array" ref="AP323">INDEX('Talnagögn | Numerical Data'!$1:$1048576,_xlfn.XMATCH($A323,'Talnagögn | Numerical Data'!$A:$A),_xlfn.XMATCH($B$2,'Talnagögn | Numerical Data'!$47:$47))-INDEX('Talnagögn | Numerical Data'!$1:$1048576,_xlfn.XMATCH($A323,'Talnagögn | Numerical Data'!$A:$A),_xlfn.XMATCH($B$5,'Talnagögn | Numerical Data'!$47:$47))</f>
        <v>1044.6144844079047</v>
      </c>
      <c r="AQ323" s="748"/>
      <c r="AR323" s="46" cm="1">
        <f t="array" ref="AR323">INDEX('Talnagögn | Numerical Data'!$1:$1048576,_xlfn.XMATCH($A323,'Talnagögn | Numerical Data'!$A:$A),_xlfn.XMATCH($B$2,'Talnagögn | Numerical Data'!$47:$47))/INDEX('Talnagögn | Numerical Data'!$1:$1048576,_xlfn.XMATCH($A323,'Talnagögn | Numerical Data'!$A:$A),_xlfn.XMATCH($B$5,'Talnagögn | Numerical Data'!$47:$47))-1</f>
        <v>1.157254858157506</v>
      </c>
    </row>
    <row r="324" spans="1:44" s="1" customFormat="1" x14ac:dyDescent="0.25">
      <c r="A324" s="271"/>
      <c r="C324" s="659" t="s">
        <v>62</v>
      </c>
      <c r="AC324" s="394"/>
    </row>
    <row r="325" spans="1:44" s="1" customFormat="1" x14ac:dyDescent="0.25">
      <c r="A325" s="271"/>
      <c r="C325" s="659" t="s">
        <v>62</v>
      </c>
      <c r="AC325" s="394"/>
    </row>
    <row r="326" spans="1:44" s="1" customFormat="1" x14ac:dyDescent="0.25">
      <c r="A326" s="271"/>
      <c r="C326" s="659" t="s">
        <v>62</v>
      </c>
      <c r="AC326" s="394"/>
    </row>
    <row r="327" spans="1:44" s="1" customFormat="1" x14ac:dyDescent="0.25">
      <c r="A327" s="271"/>
      <c r="C327" s="659" t="s">
        <v>62</v>
      </c>
      <c r="AC327" s="394"/>
    </row>
    <row r="328" spans="1:44" s="1" customFormat="1" x14ac:dyDescent="0.25">
      <c r="A328" s="271"/>
      <c r="C328" s="659" t="s">
        <v>62</v>
      </c>
      <c r="AC328" s="394"/>
    </row>
    <row r="329" spans="1:44" s="1" customFormat="1" x14ac:dyDescent="0.25">
      <c r="A329" s="271"/>
      <c r="C329" s="659" t="s">
        <v>62</v>
      </c>
      <c r="AC329" s="394"/>
    </row>
    <row r="330" spans="1:44" s="1" customFormat="1" x14ac:dyDescent="0.25">
      <c r="A330" s="271"/>
      <c r="C330" s="659" t="s">
        <v>62</v>
      </c>
      <c r="AC330" s="394"/>
    </row>
    <row r="331" spans="1:44" s="1" customFormat="1" x14ac:dyDescent="0.25">
      <c r="A331" s="271"/>
      <c r="C331" s="659" t="s">
        <v>62</v>
      </c>
      <c r="AC331" s="394"/>
    </row>
    <row r="332" spans="1:44" s="1" customFormat="1" x14ac:dyDescent="0.25">
      <c r="A332" s="271"/>
      <c r="C332" s="659" t="s">
        <v>62</v>
      </c>
      <c r="AC332" s="394"/>
    </row>
    <row r="333" spans="1:44" s="1" customFormat="1" x14ac:dyDescent="0.25">
      <c r="A333" s="271"/>
      <c r="C333" s="659" t="s">
        <v>62</v>
      </c>
      <c r="AC333" s="394"/>
    </row>
    <row r="334" spans="1:44" s="1" customFormat="1" x14ac:dyDescent="0.25">
      <c r="A334" s="271"/>
      <c r="C334" s="659" t="s">
        <v>62</v>
      </c>
      <c r="AC334" s="394"/>
    </row>
    <row r="335" spans="1:44" s="1" customFormat="1" ht="15" customHeight="1" x14ac:dyDescent="0.25">
      <c r="A335" s="271"/>
      <c r="C335" s="659" t="s">
        <v>62</v>
      </c>
      <c r="AC335" s="394"/>
    </row>
    <row r="336" spans="1:44" s="1" customFormat="1" ht="15" customHeight="1" x14ac:dyDescent="0.25">
      <c r="A336" s="271"/>
      <c r="C336" s="659" t="s">
        <v>62</v>
      </c>
      <c r="AC336" s="394"/>
    </row>
    <row r="337" spans="1:32" s="1" customFormat="1" ht="15" customHeight="1" x14ac:dyDescent="0.25">
      <c r="A337" s="271"/>
      <c r="C337" s="659" t="s">
        <v>62</v>
      </c>
      <c r="AC337" s="394"/>
    </row>
    <row r="338" spans="1:32" s="1" customFormat="1" x14ac:dyDescent="0.25">
      <c r="A338" s="271"/>
      <c r="C338" s="659" t="s">
        <v>62</v>
      </c>
      <c r="AC338" s="394"/>
    </row>
    <row r="339" spans="1:32" s="1" customFormat="1" x14ac:dyDescent="0.25">
      <c r="A339" s="271"/>
      <c r="C339" s="659" t="s">
        <v>62</v>
      </c>
      <c r="AC339" s="394"/>
    </row>
    <row r="340" spans="1:32" s="1" customFormat="1" x14ac:dyDescent="0.25">
      <c r="A340" s="271"/>
      <c r="C340" s="659" t="s">
        <v>62</v>
      </c>
      <c r="AC340" s="394"/>
    </row>
    <row r="341" spans="1:32" s="1" customFormat="1" x14ac:dyDescent="0.25">
      <c r="A341" s="271"/>
      <c r="C341" s="659" t="s">
        <v>62</v>
      </c>
      <c r="AC341" s="394"/>
    </row>
    <row r="342" spans="1:32" s="1" customFormat="1" x14ac:dyDescent="0.25">
      <c r="A342" s="271"/>
      <c r="C342" s="659" t="s">
        <v>62</v>
      </c>
      <c r="AC342" s="394"/>
    </row>
    <row r="343" spans="1:32" s="1" customFormat="1" x14ac:dyDescent="0.25">
      <c r="A343" s="271"/>
      <c r="C343" s="659" t="s">
        <v>62</v>
      </c>
      <c r="AC343" s="394"/>
    </row>
    <row r="344" spans="1:32" s="1" customFormat="1" x14ac:dyDescent="0.25">
      <c r="A344" s="271"/>
      <c r="C344" s="659" t="s">
        <v>62</v>
      </c>
      <c r="AC344" s="394"/>
    </row>
    <row r="345" spans="1:32" s="1" customFormat="1" x14ac:dyDescent="0.25">
      <c r="A345" s="271"/>
      <c r="C345" s="659" t="s">
        <v>62</v>
      </c>
      <c r="AC345" s="394"/>
    </row>
    <row r="346" spans="1:32" s="1" customFormat="1" x14ac:dyDescent="0.25">
      <c r="A346" s="271"/>
      <c r="C346" s="659" t="s">
        <v>62</v>
      </c>
      <c r="AC346" s="394"/>
    </row>
    <row r="347" spans="1:32" s="1" customFormat="1" x14ac:dyDescent="0.25">
      <c r="A347" s="271"/>
      <c r="C347" s="659" t="s">
        <v>62</v>
      </c>
      <c r="AC347" s="394"/>
    </row>
    <row r="348" spans="1:32" s="1" customFormat="1" x14ac:dyDescent="0.25">
      <c r="A348" s="271"/>
      <c r="C348" s="659" t="s">
        <v>62</v>
      </c>
      <c r="AC348" s="394"/>
    </row>
    <row r="349" spans="1:32" s="1" customFormat="1" x14ac:dyDescent="0.25">
      <c r="A349" s="271"/>
      <c r="C349" s="659" t="s">
        <v>62</v>
      </c>
      <c r="AC349" s="394"/>
    </row>
    <row r="350" spans="1:32" s="1" customFormat="1" x14ac:dyDescent="0.25">
      <c r="A350" s="271"/>
      <c r="C350" s="659" t="s">
        <v>62</v>
      </c>
      <c r="AC350" s="394"/>
    </row>
    <row r="351" spans="1:32" s="1" customFormat="1" x14ac:dyDescent="0.25">
      <c r="A351" s="271"/>
      <c r="C351" s="659" t="s">
        <v>62</v>
      </c>
      <c r="AC351" s="394"/>
    </row>
    <row r="352" spans="1:32" s="32" customFormat="1" ht="27" customHeight="1" x14ac:dyDescent="0.25">
      <c r="D352" s="628" t="s">
        <v>35</v>
      </c>
      <c r="AC352" s="452"/>
      <c r="AF352" s="628" t="s">
        <v>249</v>
      </c>
    </row>
    <row r="353" spans="1:29" s="1" customFormat="1" x14ac:dyDescent="0.25">
      <c r="A353" s="271"/>
      <c r="C353" s="659" t="s">
        <v>62</v>
      </c>
      <c r="AC353" s="394"/>
    </row>
    <row r="354" spans="1:29" s="1" customFormat="1" x14ac:dyDescent="0.25">
      <c r="A354" s="271"/>
      <c r="C354" s="659" t="s">
        <v>62</v>
      </c>
      <c r="AC354" s="394"/>
    </row>
    <row r="355" spans="1:29" s="1" customFormat="1" x14ac:dyDescent="0.25">
      <c r="A355" s="271"/>
      <c r="C355" s="659" t="s">
        <v>62</v>
      </c>
      <c r="AC355" s="394"/>
    </row>
    <row r="356" spans="1:29" s="1" customFormat="1" x14ac:dyDescent="0.25">
      <c r="A356" s="271"/>
      <c r="C356" s="659" t="s">
        <v>62</v>
      </c>
      <c r="AC356" s="394"/>
    </row>
    <row r="357" spans="1:29" s="1" customFormat="1" x14ac:dyDescent="0.25">
      <c r="A357" s="271"/>
      <c r="C357" s="659" t="s">
        <v>62</v>
      </c>
      <c r="AC357" s="394"/>
    </row>
    <row r="358" spans="1:29" s="1" customFormat="1" x14ac:dyDescent="0.25">
      <c r="A358" s="271"/>
      <c r="C358" s="659" t="s">
        <v>62</v>
      </c>
      <c r="AC358" s="394"/>
    </row>
    <row r="359" spans="1:29" s="1" customFormat="1" x14ac:dyDescent="0.25">
      <c r="A359" s="271"/>
      <c r="C359" s="659" t="s">
        <v>62</v>
      </c>
      <c r="AC359" s="394"/>
    </row>
    <row r="360" spans="1:29" s="1" customFormat="1" x14ac:dyDescent="0.25">
      <c r="A360" s="271"/>
      <c r="C360" s="659" t="s">
        <v>62</v>
      </c>
      <c r="AC360" s="394"/>
    </row>
    <row r="361" spans="1:29" s="1" customFormat="1" x14ac:dyDescent="0.25">
      <c r="A361" s="271"/>
      <c r="C361" s="659" t="s">
        <v>62</v>
      </c>
      <c r="AC361" s="394"/>
    </row>
    <row r="362" spans="1:29" s="1" customFormat="1" x14ac:dyDescent="0.25">
      <c r="A362" s="271"/>
      <c r="C362" s="659" t="s">
        <v>62</v>
      </c>
      <c r="AC362" s="394"/>
    </row>
    <row r="363" spans="1:29" s="1" customFormat="1" x14ac:dyDescent="0.25">
      <c r="A363" s="271"/>
      <c r="C363" s="659" t="s">
        <v>62</v>
      </c>
      <c r="AC363" s="394"/>
    </row>
    <row r="364" spans="1:29" s="1" customFormat="1" ht="15" customHeight="1" x14ac:dyDescent="0.25">
      <c r="A364" s="271"/>
      <c r="C364" s="659" t="s">
        <v>62</v>
      </c>
      <c r="AC364" s="394"/>
    </row>
    <row r="365" spans="1:29" s="1" customFormat="1" ht="15" customHeight="1" x14ac:dyDescent="0.25">
      <c r="A365" s="271"/>
      <c r="C365" s="659" t="s">
        <v>62</v>
      </c>
      <c r="AC365" s="394"/>
    </row>
    <row r="366" spans="1:29" s="1" customFormat="1" ht="15" customHeight="1" x14ac:dyDescent="0.25">
      <c r="A366" s="271"/>
      <c r="C366" s="659" t="s">
        <v>62</v>
      </c>
      <c r="AC366" s="394"/>
    </row>
    <row r="367" spans="1:29" s="1" customFormat="1" x14ac:dyDescent="0.25">
      <c r="A367" s="271"/>
      <c r="C367" s="659" t="s">
        <v>62</v>
      </c>
      <c r="AC367" s="394"/>
    </row>
    <row r="368" spans="1:29" s="1" customFormat="1" x14ac:dyDescent="0.25">
      <c r="A368" s="271"/>
      <c r="C368" s="659" t="s">
        <v>62</v>
      </c>
      <c r="AC368" s="394"/>
    </row>
    <row r="369" spans="1:54" s="1" customFormat="1" x14ac:dyDescent="0.25">
      <c r="A369" s="271"/>
      <c r="C369" s="659" t="s">
        <v>62</v>
      </c>
      <c r="AC369" s="394"/>
    </row>
    <row r="370" spans="1:54" s="1" customFormat="1" x14ac:dyDescent="0.25">
      <c r="A370" s="271"/>
      <c r="C370" s="659" t="s">
        <v>62</v>
      </c>
      <c r="AC370" s="394"/>
    </row>
    <row r="371" spans="1:54" s="1" customFormat="1" x14ac:dyDescent="0.25">
      <c r="A371" s="271"/>
      <c r="C371" s="659" t="s">
        <v>62</v>
      </c>
      <c r="AC371" s="394"/>
    </row>
    <row r="372" spans="1:54" s="1" customFormat="1" x14ac:dyDescent="0.25">
      <c r="A372" s="271"/>
      <c r="C372" s="659" t="s">
        <v>62</v>
      </c>
      <c r="AC372" s="394"/>
    </row>
    <row r="373" spans="1:54" s="1" customFormat="1" x14ac:dyDescent="0.25">
      <c r="A373" s="271"/>
      <c r="C373" s="659" t="s">
        <v>62</v>
      </c>
      <c r="AC373" s="394"/>
    </row>
    <row r="374" spans="1:54" s="1" customFormat="1" x14ac:dyDescent="0.25">
      <c r="A374" s="271"/>
      <c r="C374" s="659" t="s">
        <v>62</v>
      </c>
      <c r="AC374" s="394"/>
    </row>
    <row r="375" spans="1:54" s="1" customFormat="1" x14ac:dyDescent="0.25">
      <c r="A375" s="271"/>
      <c r="C375" s="659" t="s">
        <v>62</v>
      </c>
      <c r="AC375" s="394"/>
    </row>
    <row r="376" spans="1:54" s="1" customFormat="1" x14ac:dyDescent="0.25">
      <c r="A376" s="271"/>
      <c r="C376" s="659" t="s">
        <v>62</v>
      </c>
      <c r="AC376" s="394"/>
    </row>
    <row r="377" spans="1:54" s="1" customFormat="1" x14ac:dyDescent="0.25">
      <c r="A377" s="271"/>
      <c r="C377" s="659" t="s">
        <v>62</v>
      </c>
      <c r="AC377" s="394"/>
    </row>
    <row r="378" spans="1:54" s="1" customFormat="1" x14ac:dyDescent="0.25">
      <c r="A378" s="271"/>
      <c r="C378" s="659" t="s">
        <v>62</v>
      </c>
      <c r="AC378" s="394"/>
    </row>
    <row r="379" spans="1:54" s="1" customFormat="1" x14ac:dyDescent="0.25">
      <c r="A379" s="271"/>
      <c r="C379" s="659" t="s">
        <v>62</v>
      </c>
      <c r="AC379" s="394"/>
    </row>
    <row r="380" spans="1:54" s="1" customFormat="1" x14ac:dyDescent="0.25">
      <c r="A380" s="271"/>
      <c r="C380" s="659" t="s">
        <v>62</v>
      </c>
      <c r="AC380" s="394"/>
    </row>
    <row r="381" spans="1:54" s="1" customFormat="1" x14ac:dyDescent="0.25">
      <c r="A381" s="271"/>
      <c r="C381" s="659" t="s">
        <v>62</v>
      </c>
      <c r="AC381" s="394"/>
    </row>
    <row r="382" spans="1:54" s="1" customFormat="1" x14ac:dyDescent="0.25">
      <c r="A382" s="271"/>
      <c r="C382" s="659" t="s">
        <v>62</v>
      </c>
      <c r="AC382" s="394"/>
    </row>
    <row r="383" spans="1:54" s="331" customFormat="1" ht="82.5" customHeight="1" x14ac:dyDescent="0.25">
      <c r="D383" s="842" t="s">
        <v>55</v>
      </c>
      <c r="E383" s="842"/>
      <c r="F383" s="842"/>
      <c r="G383" s="842"/>
      <c r="H383" s="842"/>
      <c r="I383" s="842"/>
      <c r="J383" s="842"/>
      <c r="K383" s="842"/>
      <c r="L383" s="842"/>
      <c r="M383" s="842"/>
      <c r="N383" s="842"/>
      <c r="O383" s="842"/>
      <c r="P383" s="842"/>
      <c r="Q383" s="842"/>
      <c r="AC383" s="453"/>
      <c r="AF383" s="331" t="s">
        <v>273</v>
      </c>
      <c r="AY383" s="333"/>
      <c r="AZ383" s="333"/>
      <c r="BA383" s="333"/>
      <c r="BB383" s="333"/>
    </row>
    <row r="384" spans="1:54" s="1" customFormat="1" x14ac:dyDescent="0.25">
      <c r="A384" s="271"/>
      <c r="C384" s="659" t="s">
        <v>62</v>
      </c>
      <c r="AC384" s="394"/>
    </row>
    <row r="385" spans="1:44" s="1" customFormat="1" ht="33" customHeight="1" x14ac:dyDescent="0.25">
      <c r="A385" s="271"/>
      <c r="C385" s="659" t="s">
        <v>62</v>
      </c>
      <c r="D385" s="771" t="str">
        <f>$D$184</f>
        <v>Losun árið 2023 í samanburði við losun fyrri ára</v>
      </c>
      <c r="E385" s="771"/>
      <c r="F385" s="771"/>
      <c r="G385" s="771"/>
      <c r="H385" s="771"/>
      <c r="I385" s="771"/>
      <c r="J385" s="771"/>
      <c r="K385" s="771"/>
      <c r="L385" s="771"/>
      <c r="M385" s="771"/>
      <c r="N385" s="771"/>
      <c r="O385" s="771"/>
      <c r="P385" s="771"/>
      <c r="AC385" s="394"/>
      <c r="AF385" s="771" t="str">
        <f>$AF$4</f>
        <v>Emissions in 2023 compared to emissions in previous years</v>
      </c>
      <c r="AG385" s="771"/>
      <c r="AH385" s="771"/>
      <c r="AI385" s="771"/>
      <c r="AJ385" s="771"/>
      <c r="AK385" s="771"/>
      <c r="AL385" s="771"/>
      <c r="AM385" s="771"/>
      <c r="AN385" s="771"/>
      <c r="AO385" s="771"/>
      <c r="AP385" s="771"/>
      <c r="AQ385" s="771"/>
      <c r="AR385" s="771"/>
    </row>
    <row r="386" spans="1:44" s="1" customFormat="1" ht="29.1" customHeight="1" x14ac:dyDescent="0.25">
      <c r="A386" s="271"/>
      <c r="C386" s="659" t="s">
        <v>62</v>
      </c>
      <c r="D386" s="334"/>
      <c r="E386" s="839" t="str">
        <f>"Losun "&amp;$B$2</f>
        <v>Losun 2023</v>
      </c>
      <c r="F386" s="840"/>
      <c r="G386" s="841"/>
      <c r="H386" s="839" t="str">
        <f>"Breyting frá "&amp;$B$3</f>
        <v>Breyting frá 2022</v>
      </c>
      <c r="I386" s="840"/>
      <c r="J386" s="841"/>
      <c r="K386" s="839" t="str">
        <f>"Breyting frá "&amp;$B$4</f>
        <v>Breyting frá 2005</v>
      </c>
      <c r="L386" s="840"/>
      <c r="M386" s="841"/>
      <c r="N386" s="839" t="str">
        <f>"Breyting frá "&amp;$B$5</f>
        <v>Breyting frá 1990</v>
      </c>
      <c r="O386" s="840"/>
      <c r="P386" s="840"/>
      <c r="AC386" s="394"/>
      <c r="AF386" s="334"/>
      <c r="AG386" s="772" t="str">
        <f>"Emissions in "&amp;$B$2</f>
        <v>Emissions in 2023</v>
      </c>
      <c r="AH386" s="773"/>
      <c r="AI386" s="774"/>
      <c r="AJ386" s="772" t="str">
        <f>"Change from "&amp;$B$3</f>
        <v>Change from 2022</v>
      </c>
      <c r="AK386" s="773"/>
      <c r="AL386" s="774"/>
      <c r="AM386" s="772" t="str">
        <f>"Change from "&amp;$B$4</f>
        <v>Change from 2005</v>
      </c>
      <c r="AN386" s="773"/>
      <c r="AO386" s="774"/>
      <c r="AP386" s="772" t="str">
        <f>"Change from "&amp;$B$5</f>
        <v>Change from 1990</v>
      </c>
      <c r="AQ386" s="773"/>
      <c r="AR386" s="773"/>
    </row>
    <row r="387" spans="1:44" s="1" customFormat="1" x14ac:dyDescent="0.25">
      <c r="A387" s="271"/>
      <c r="C387" s="659" t="s">
        <v>62</v>
      </c>
      <c r="D387" s="334"/>
      <c r="E387" s="776" t="s">
        <v>5</v>
      </c>
      <c r="F387" s="776"/>
      <c r="G387" s="336" t="s">
        <v>4</v>
      </c>
      <c r="H387" s="776" t="s">
        <v>5</v>
      </c>
      <c r="I387" s="776"/>
      <c r="J387" s="336" t="s">
        <v>4</v>
      </c>
      <c r="K387" s="776" t="s">
        <v>5</v>
      </c>
      <c r="L387" s="776"/>
      <c r="M387" s="336" t="s">
        <v>4</v>
      </c>
      <c r="N387" s="776" t="s">
        <v>5</v>
      </c>
      <c r="O387" s="776"/>
      <c r="P387" s="335" t="s">
        <v>4</v>
      </c>
      <c r="AC387" s="394"/>
      <c r="AF387" s="334"/>
      <c r="AG387" s="775" t="s">
        <v>238</v>
      </c>
      <c r="AH387" s="776"/>
      <c r="AI387" s="336" t="s">
        <v>4</v>
      </c>
      <c r="AJ387" s="775" t="s">
        <v>238</v>
      </c>
      <c r="AK387" s="776"/>
      <c r="AL387" s="336" t="s">
        <v>4</v>
      </c>
      <c r="AM387" s="775" t="s">
        <v>238</v>
      </c>
      <c r="AN387" s="776"/>
      <c r="AO387" s="336" t="s">
        <v>4</v>
      </c>
      <c r="AP387" s="775" t="s">
        <v>238</v>
      </c>
      <c r="AQ387" s="776"/>
      <c r="AR387" s="335" t="s">
        <v>4</v>
      </c>
    </row>
    <row r="388" spans="1:44" s="1" customFormat="1" ht="21" customHeight="1" x14ac:dyDescent="0.25">
      <c r="A388" s="259" t="s">
        <v>78</v>
      </c>
      <c r="C388" s="659" t="s">
        <v>62</v>
      </c>
      <c r="D388" s="125" t="str">
        <f>'Talnagögn | Numerical Data'!$D$62</f>
        <v>Iðragerjun</v>
      </c>
      <c r="E388" s="763" cm="1">
        <f t="array" ref="E388">INDEX('Talnagögn | Numerical Data'!$1:$1048576,_xlfn.XMATCH($A388,'Talnagögn | Numerical Data'!$A:$A),_xlfn.XMATCH($B$2,'Talnagögn | Numerical Data'!$60:$60))</f>
        <v>302.22988771873997</v>
      </c>
      <c r="F388" s="763"/>
      <c r="G388" s="45">
        <f>$E$388/$E$392</f>
        <v>0.53469437187119651</v>
      </c>
      <c r="H388" s="760" cm="1">
        <f t="array" ref="H388">INDEX('Talnagögn | Numerical Data'!$1:$1048576,_xlfn.XMATCH($A388,'Talnagögn | Numerical Data'!$A:$A),_xlfn.XMATCH($B$2,'Talnagögn | Numerical Data'!$60:$60))-INDEX('Talnagögn | Numerical Data'!$1:$1048576,_xlfn.XMATCH($A388,'Talnagögn | Numerical Data'!$A:$A),_xlfn.XMATCH($B$3,'Talnagögn | Numerical Data'!$60:$60))</f>
        <v>-11.633407506600861</v>
      </c>
      <c r="I388" s="728"/>
      <c r="J388" s="53" cm="1">
        <f t="array" ref="J388">INDEX('Talnagögn | Numerical Data'!$1:$1048576,_xlfn.XMATCH($A388,'Talnagögn | Numerical Data'!$A:$A),_xlfn.XMATCH($B$2,'Talnagögn | Numerical Data'!$60:$60))/INDEX('Talnagögn | Numerical Data'!$1:$1048576,_xlfn.XMATCH($A388,'Talnagögn | Numerical Data'!$A:$A),_xlfn.XMATCH($B$3,'Talnagögn | Numerical Data'!$60:$60))-1</f>
        <v>-3.7065205404947288E-2</v>
      </c>
      <c r="K388" s="760" cm="1">
        <f t="array" ref="K388">INDEX('Talnagögn | Numerical Data'!$1:$1048576,_xlfn.XMATCH($A388,'Talnagögn | Numerical Data'!$A:$A),_xlfn.XMATCH($B$2,'Talnagögn | Numerical Data'!$60:$60))-INDEX('Talnagögn | Numerical Data'!$1:$1048576,_xlfn.XMATCH($A388,'Talnagögn | Numerical Data'!$A:$A),_xlfn.XMATCH($B$4,'Talnagögn | Numerical Data'!$60:$60))</f>
        <v>-24.648833578442748</v>
      </c>
      <c r="L388" s="728"/>
      <c r="M388" s="53" cm="1">
        <f t="array" ref="M388">INDEX('Talnagögn | Numerical Data'!$1:$1048576,_xlfn.XMATCH($A388,'Talnagögn | Numerical Data'!$A:$A),_xlfn.XMATCH($B$2,'Talnagögn | Numerical Data'!$60:$60))/INDEX('Talnagögn | Numerical Data'!$1:$1048576,_xlfn.XMATCH($A388,'Talnagögn | Numerical Data'!$A:$A),_xlfn.XMATCH($B$4,'Talnagögn | Numerical Data'!$60:$60))-1</f>
        <v>-7.5406662999128682E-2</v>
      </c>
      <c r="N388" s="760" cm="1">
        <f t="array" ref="N388">INDEX('Talnagögn | Numerical Data'!$1:$1048576,_xlfn.XMATCH($A388,'Talnagögn | Numerical Data'!$A:$A),_xlfn.XMATCH($B$2,'Talnagögn | Numerical Data'!$60:$60))-INDEX('Talnagögn | Numerical Data'!$1:$1048576,_xlfn.XMATCH($A388,'Talnagögn | Numerical Data'!$A:$A),_xlfn.XMATCH($B$5,'Talnagögn | Numerical Data'!$60:$60))</f>
        <v>-86.50123368906543</v>
      </c>
      <c r="O388" s="728"/>
      <c r="P388" s="8" cm="1">
        <f t="array" ref="P388">INDEX('Talnagögn | Numerical Data'!$1:$1048576,_xlfn.XMATCH($A388,'Talnagögn | Numerical Data'!$A:$A),_xlfn.XMATCH($B$2,'Talnagögn | Numerical Data'!$60:$60))/INDEX('Talnagögn | Numerical Data'!$1:$1048576,_xlfn.XMATCH($A388,'Talnagögn | Numerical Data'!$A:$A),_xlfn.XMATCH($B$5,'Talnagögn | Numerical Data'!$60:$60))-1</f>
        <v>-0.22252201824180617</v>
      </c>
      <c r="Q388" s="831"/>
      <c r="R388" s="831"/>
      <c r="S388" s="8"/>
      <c r="T388" s="831"/>
      <c r="U388" s="831"/>
      <c r="V388" s="8"/>
      <c r="W388" s="831"/>
      <c r="X388" s="831"/>
      <c r="Y388" s="8"/>
      <c r="Z388" s="831"/>
      <c r="AA388" s="831"/>
      <c r="AC388" s="394"/>
      <c r="AF388" s="468" t="str">
        <f>'Talnagögn | Numerical Data'!$E62</f>
        <v>Enteric Fermentation</v>
      </c>
      <c r="AG388" s="763" cm="1">
        <f t="array" ref="AG388">INDEX('Talnagögn | Numerical Data'!$1:$1048576,_xlfn.XMATCH($A388,'Talnagögn | Numerical Data'!$A:$A),_xlfn.XMATCH($B$2,'Talnagögn | Numerical Data'!$60:$60))</f>
        <v>302.22988771873997</v>
      </c>
      <c r="AH388" s="763"/>
      <c r="AI388" s="45">
        <f>$E$388/$E$392</f>
        <v>0.53469437187119651</v>
      </c>
      <c r="AJ388" s="760" cm="1">
        <f t="array" ref="AJ388">INDEX('Talnagögn | Numerical Data'!$1:$1048576,_xlfn.XMATCH($A388,'Talnagögn | Numerical Data'!$A:$A),_xlfn.XMATCH($B$2,'Talnagögn | Numerical Data'!$60:$60))-INDEX('Talnagögn | Numerical Data'!$1:$1048576,_xlfn.XMATCH($A388,'Talnagögn | Numerical Data'!$A:$A),_xlfn.XMATCH($B$3,'Talnagögn | Numerical Data'!$60:$60))</f>
        <v>-11.633407506600861</v>
      </c>
      <c r="AK388" s="728"/>
      <c r="AL388" s="53" cm="1">
        <f t="array" ref="AL388">INDEX('Talnagögn | Numerical Data'!$1:$1048576,_xlfn.XMATCH($A388,'Talnagögn | Numerical Data'!$A:$A),_xlfn.XMATCH($B$2,'Talnagögn | Numerical Data'!$60:$60))/INDEX('Talnagögn | Numerical Data'!$1:$1048576,_xlfn.XMATCH($A388,'Talnagögn | Numerical Data'!$A:$A),_xlfn.XMATCH($B$3,'Talnagögn | Numerical Data'!$60:$60))-1</f>
        <v>-3.7065205404947288E-2</v>
      </c>
      <c r="AM388" s="760" cm="1">
        <f t="array" ref="AM388">INDEX('Talnagögn | Numerical Data'!$1:$1048576,_xlfn.XMATCH($A388,'Talnagögn | Numerical Data'!$A:$A),_xlfn.XMATCH($B$2,'Talnagögn | Numerical Data'!$60:$60))-INDEX('Talnagögn | Numerical Data'!$1:$1048576,_xlfn.XMATCH($A388,'Talnagögn | Numerical Data'!$A:$A),_xlfn.XMATCH($B$4,'Talnagögn | Numerical Data'!$60:$60))</f>
        <v>-24.648833578442748</v>
      </c>
      <c r="AN388" s="728"/>
      <c r="AO388" s="53" cm="1">
        <f t="array" ref="AO388">INDEX('Talnagögn | Numerical Data'!$1:$1048576,_xlfn.XMATCH($A388,'Talnagögn | Numerical Data'!$A:$A),_xlfn.XMATCH($B$2,'Talnagögn | Numerical Data'!$60:$60))/INDEX('Talnagögn | Numerical Data'!$1:$1048576,_xlfn.XMATCH($A388,'Talnagögn | Numerical Data'!$A:$A),_xlfn.XMATCH($B$4,'Talnagögn | Numerical Data'!$60:$60))-1</f>
        <v>-7.5406662999128682E-2</v>
      </c>
      <c r="AP388" s="760" cm="1">
        <f t="array" ref="AP388">INDEX('Talnagögn | Numerical Data'!$1:$1048576,_xlfn.XMATCH($A388,'Talnagögn | Numerical Data'!$A:$A),_xlfn.XMATCH($B$2,'Talnagögn | Numerical Data'!$60:$60))-INDEX('Talnagögn | Numerical Data'!$1:$1048576,_xlfn.XMATCH($A388,'Talnagögn | Numerical Data'!$A:$A),_xlfn.XMATCH($B$5,'Talnagögn | Numerical Data'!$60:$60))</f>
        <v>-86.50123368906543</v>
      </c>
      <c r="AQ388" s="728"/>
      <c r="AR388" s="8" cm="1">
        <f t="array" ref="AR388">INDEX('Talnagögn | Numerical Data'!$1:$1048576,_xlfn.XMATCH($A388,'Talnagögn | Numerical Data'!$A:$A),_xlfn.XMATCH($B$2,'Talnagögn | Numerical Data'!$60:$60))/INDEX('Talnagögn | Numerical Data'!$1:$1048576,_xlfn.XMATCH($A388,'Talnagögn | Numerical Data'!$A:$A),_xlfn.XMATCH($B$5,'Talnagögn | Numerical Data'!$60:$60))-1</f>
        <v>-0.22252201824180617</v>
      </c>
    </row>
    <row r="389" spans="1:44" s="1" customFormat="1" ht="21" customHeight="1" x14ac:dyDescent="0.25">
      <c r="A389" s="259" t="s">
        <v>79</v>
      </c>
      <c r="C389" s="659" t="s">
        <v>62</v>
      </c>
      <c r="D389" s="125" t="str">
        <f>'Talnagögn | Numerical Data'!$D$63</f>
        <v>Meðhöndlun húsdýraáburðar</v>
      </c>
      <c r="E389" s="760" cm="1">
        <f t="array" ref="E389">INDEX('Talnagögn | Numerical Data'!$1:$1048576,_xlfn.XMATCH($A389,'Talnagögn | Numerical Data'!$A:$A),_xlfn.XMATCH($B$2,'Talnagögn | Numerical Data'!$60:$60))</f>
        <v>68.676868813893464</v>
      </c>
      <c r="F389" s="728"/>
      <c r="G389" s="45">
        <f>$E$389/$E$392</f>
        <v>0.1215006745682896</v>
      </c>
      <c r="H389" s="739" cm="1">
        <f t="array" ref="H389">INDEX('Talnagögn | Numerical Data'!$1:$1048576,_xlfn.XMATCH($A389,'Talnagögn | Numerical Data'!$A:$A),_xlfn.XMATCH($B$2,'Talnagögn | Numerical Data'!$60:$60))-INDEX('Talnagögn | Numerical Data'!$1:$1048576,_xlfn.XMATCH($A389,'Talnagögn | Numerical Data'!$A:$A),_xlfn.XMATCH($B$3,'Talnagögn | Numerical Data'!$60:$60))</f>
        <v>-2.7280848699768967</v>
      </c>
      <c r="I389" s="740"/>
      <c r="J389" s="53" cm="1">
        <f t="array" ref="J389">INDEX('Talnagögn | Numerical Data'!$1:$1048576,_xlfn.XMATCH($A389,'Talnagögn | Numerical Data'!$A:$A),_xlfn.XMATCH($B$2,'Talnagögn | Numerical Data'!$60:$60))/INDEX('Talnagögn | Numerical Data'!$1:$1048576,_xlfn.XMATCH($A389,'Talnagögn | Numerical Data'!$A:$A),_xlfn.XMATCH($B$3,'Talnagögn | Numerical Data'!$60:$60))-1</f>
        <v>-3.8205820874205543E-2</v>
      </c>
      <c r="K389" s="739" cm="1">
        <f t="array" ref="K389">INDEX('Talnagögn | Numerical Data'!$1:$1048576,_xlfn.XMATCH($A389,'Talnagögn | Numerical Data'!$A:$A),_xlfn.XMATCH($B$2,'Talnagögn | Numerical Data'!$60:$60))-INDEX('Talnagögn | Numerical Data'!$1:$1048576,_xlfn.XMATCH($A389,'Talnagögn | Numerical Data'!$A:$A),_xlfn.XMATCH($B$4,'Talnagögn | Numerical Data'!$60:$60))</f>
        <v>-5.2058757750760805</v>
      </c>
      <c r="L389" s="740"/>
      <c r="M389" s="53" cm="1">
        <f t="array" ref="M389">INDEX('Talnagögn | Numerical Data'!$1:$1048576,_xlfn.XMATCH($A389,'Talnagögn | Numerical Data'!$A:$A),_xlfn.XMATCH($B$2,'Talnagögn | Numerical Data'!$60:$60))/INDEX('Talnagögn | Numerical Data'!$1:$1048576,_xlfn.XMATCH($A389,'Talnagögn | Numerical Data'!$A:$A),_xlfn.XMATCH($B$4,'Talnagögn | Numerical Data'!$60:$60))-1</f>
        <v>-7.0461320894856128E-2</v>
      </c>
      <c r="N389" s="760" cm="1">
        <f t="array" ref="N389">INDEX('Talnagögn | Numerical Data'!$1:$1048576,_xlfn.XMATCH($A389,'Talnagögn | Numerical Data'!$A:$A),_xlfn.XMATCH($B$2,'Talnagögn | Numerical Data'!$60:$60))-INDEX('Talnagögn | Numerical Data'!$1:$1048576,_xlfn.XMATCH($A389,'Talnagögn | Numerical Data'!$A:$A),_xlfn.XMATCH($B$5,'Talnagögn | Numerical Data'!$60:$60))</f>
        <v>-22.67626830829127</v>
      </c>
      <c r="O389" s="728"/>
      <c r="P389" s="8" cm="1">
        <f t="array" ref="P389">INDEX('Talnagögn | Numerical Data'!$1:$1048576,_xlfn.XMATCH($A389,'Talnagögn | Numerical Data'!$A:$A),_xlfn.XMATCH($B$2,'Talnagögn | Numerical Data'!$60:$60))/INDEX('Talnagögn | Numerical Data'!$1:$1048576,_xlfn.XMATCH($A389,'Talnagögn | Numerical Data'!$A:$A),_xlfn.XMATCH($B$5,'Talnagögn | Numerical Data'!$60:$60))-1</f>
        <v>-0.24822648704402761</v>
      </c>
      <c r="Q389" s="831"/>
      <c r="R389" s="831"/>
      <c r="S389" s="8"/>
      <c r="T389" s="831"/>
      <c r="U389" s="831"/>
      <c r="V389" s="8"/>
      <c r="W389" s="831"/>
      <c r="X389" s="831"/>
      <c r="Y389" s="8"/>
      <c r="Z389" s="831"/>
      <c r="AA389" s="831"/>
      <c r="AC389" s="394"/>
      <c r="AF389" s="441" t="str">
        <f>'Talnagögn | Numerical Data'!$E63</f>
        <v>Manure Management</v>
      </c>
      <c r="AG389" s="760" cm="1">
        <f t="array" ref="AG389">INDEX('Talnagögn | Numerical Data'!$1:$1048576,_xlfn.XMATCH($A389,'Talnagögn | Numerical Data'!$A:$A),_xlfn.XMATCH($B$2,'Talnagögn | Numerical Data'!$60:$60))</f>
        <v>68.676868813893464</v>
      </c>
      <c r="AH389" s="728"/>
      <c r="AI389" s="45">
        <f>$E$389/$E$392</f>
        <v>0.1215006745682896</v>
      </c>
      <c r="AJ389" s="739" cm="1">
        <f t="array" ref="AJ389">INDEX('Talnagögn | Numerical Data'!$1:$1048576,_xlfn.XMATCH($A389,'Talnagögn | Numerical Data'!$A:$A),_xlfn.XMATCH($B$2,'Talnagögn | Numerical Data'!$60:$60))-INDEX('Talnagögn | Numerical Data'!$1:$1048576,_xlfn.XMATCH($A389,'Talnagögn | Numerical Data'!$A:$A),_xlfn.XMATCH($B$3,'Talnagögn | Numerical Data'!$60:$60))</f>
        <v>-2.7280848699768967</v>
      </c>
      <c r="AK389" s="740"/>
      <c r="AL389" s="53" cm="1">
        <f t="array" ref="AL389">INDEX('Talnagögn | Numerical Data'!$1:$1048576,_xlfn.XMATCH($A389,'Talnagögn | Numerical Data'!$A:$A),_xlfn.XMATCH($B$2,'Talnagögn | Numerical Data'!$60:$60))/INDEX('Talnagögn | Numerical Data'!$1:$1048576,_xlfn.XMATCH($A389,'Talnagögn | Numerical Data'!$A:$A),_xlfn.XMATCH($B$3,'Talnagögn | Numerical Data'!$60:$60))-1</f>
        <v>-3.8205820874205543E-2</v>
      </c>
      <c r="AM389" s="739" cm="1">
        <f t="array" ref="AM389">INDEX('Talnagögn | Numerical Data'!$1:$1048576,_xlfn.XMATCH($A389,'Talnagögn | Numerical Data'!$A:$A),_xlfn.XMATCH($B$2,'Talnagögn | Numerical Data'!$60:$60))-INDEX('Talnagögn | Numerical Data'!$1:$1048576,_xlfn.XMATCH($A389,'Talnagögn | Numerical Data'!$A:$A),_xlfn.XMATCH($B$4,'Talnagögn | Numerical Data'!$60:$60))</f>
        <v>-5.2058757750760805</v>
      </c>
      <c r="AN389" s="740"/>
      <c r="AO389" s="53" cm="1">
        <f t="array" ref="AO389">INDEX('Talnagögn | Numerical Data'!$1:$1048576,_xlfn.XMATCH($A389,'Talnagögn | Numerical Data'!$A:$A),_xlfn.XMATCH($B$2,'Talnagögn | Numerical Data'!$60:$60))/INDEX('Talnagögn | Numerical Data'!$1:$1048576,_xlfn.XMATCH($A389,'Talnagögn | Numerical Data'!$A:$A),_xlfn.XMATCH($B$4,'Talnagögn | Numerical Data'!$60:$60))-1</f>
        <v>-7.0461320894856128E-2</v>
      </c>
      <c r="AP389" s="760" cm="1">
        <f t="array" ref="AP389">INDEX('Talnagögn | Numerical Data'!$1:$1048576,_xlfn.XMATCH($A389,'Talnagögn | Numerical Data'!$A:$A),_xlfn.XMATCH($B$2,'Talnagögn | Numerical Data'!$60:$60))-INDEX('Talnagögn | Numerical Data'!$1:$1048576,_xlfn.XMATCH($A389,'Talnagögn | Numerical Data'!$A:$A),_xlfn.XMATCH($B$5,'Talnagögn | Numerical Data'!$60:$60))</f>
        <v>-22.67626830829127</v>
      </c>
      <c r="AQ389" s="728"/>
      <c r="AR389" s="8" cm="1">
        <f t="array" ref="AR389">INDEX('Talnagögn | Numerical Data'!$1:$1048576,_xlfn.XMATCH($A389,'Talnagögn | Numerical Data'!$A:$A),_xlfn.XMATCH($B$2,'Talnagögn | Numerical Data'!$60:$60))/INDEX('Talnagögn | Numerical Data'!$1:$1048576,_xlfn.XMATCH($A389,'Talnagögn | Numerical Data'!$A:$A),_xlfn.XMATCH($B$5,'Talnagögn | Numerical Data'!$60:$60))-1</f>
        <v>-0.24822648704402761</v>
      </c>
    </row>
    <row r="390" spans="1:44" s="1" customFormat="1" ht="21" customHeight="1" x14ac:dyDescent="0.25">
      <c r="A390" s="259" t="s">
        <v>80</v>
      </c>
      <c r="C390" s="659" t="s">
        <v>62</v>
      </c>
      <c r="D390" s="125" t="str">
        <f>'Talnagögn | Numerical Data'!$D$64</f>
        <v>Nytjajarðvegur</v>
      </c>
      <c r="E390" s="760" cm="1">
        <f t="array" ref="E390">INDEX('Talnagögn | Numerical Data'!$1:$1048576,_xlfn.XMATCH($A390,'Talnagögn | Numerical Data'!$A:$A),_xlfn.XMATCH($B$2,'Talnagögn | Numerical Data'!$60:$60))</f>
        <v>186.45285110420525</v>
      </c>
      <c r="F390" s="728"/>
      <c r="G390" s="45">
        <f>$E$390/$E$392</f>
        <v>0.32986575502928023</v>
      </c>
      <c r="H390" s="760" cm="1">
        <f t="array" ref="H390">INDEX('Talnagögn | Numerical Data'!$1:$1048576,_xlfn.XMATCH($A390,'Talnagögn | Numerical Data'!$A:$A),_xlfn.XMATCH($B$2,'Talnagögn | Numerical Data'!$60:$60))-INDEX('Talnagögn | Numerical Data'!$1:$1048576,_xlfn.XMATCH($A390,'Talnagögn | Numerical Data'!$A:$A),_xlfn.XMATCH($B$3,'Talnagögn | Numerical Data'!$60:$60))</f>
        <v>-13.392727689255793</v>
      </c>
      <c r="I390" s="728"/>
      <c r="J390" s="53" cm="1">
        <f t="array" ref="J390">INDEX('Talnagögn | Numerical Data'!$1:$1048576,_xlfn.XMATCH($A390,'Talnagögn | Numerical Data'!$A:$A),_xlfn.XMATCH($B$2,'Talnagögn | Numerical Data'!$60:$60))/INDEX('Talnagögn | Numerical Data'!$1:$1048576,_xlfn.XMATCH($A390,'Talnagögn | Numerical Data'!$A:$A),_xlfn.XMATCH($B$3,'Talnagögn | Numerical Data'!$60:$60))-1</f>
        <v>-6.7015381426561715E-2</v>
      </c>
      <c r="K390" s="739" cm="1">
        <f t="array" ref="K390">INDEX('Talnagögn | Numerical Data'!$1:$1048576,_xlfn.XMATCH($A390,'Talnagögn | Numerical Data'!$A:$A),_xlfn.XMATCH($B$2,'Talnagögn | Numerical Data'!$60:$60))-INDEX('Talnagögn | Numerical Data'!$1:$1048576,_xlfn.XMATCH($A390,'Talnagögn | Numerical Data'!$A:$A),_xlfn.XMATCH($B$4,'Talnagögn | Numerical Data'!$60:$60))</f>
        <v>-5.1128458627842122</v>
      </c>
      <c r="L390" s="740"/>
      <c r="M390" s="53" cm="1">
        <f t="array" ref="M390">INDEX('Talnagögn | Numerical Data'!$1:$1048576,_xlfn.XMATCH($A390,'Talnagögn | Numerical Data'!$A:$A),_xlfn.XMATCH($B$2,'Talnagögn | Numerical Data'!$60:$60))/INDEX('Talnagögn | Numerical Data'!$1:$1048576,_xlfn.XMATCH($A390,'Talnagögn | Numerical Data'!$A:$A),_xlfn.XMATCH($B$4,'Talnagögn | Numerical Data'!$60:$60))-1</f>
        <v>-2.6689777678021609E-2</v>
      </c>
      <c r="N390" s="739" cm="1">
        <f t="array" ref="N390">INDEX('Talnagögn | Numerical Data'!$1:$1048576,_xlfn.XMATCH($A390,'Talnagögn | Numerical Data'!$A:$A),_xlfn.XMATCH($B$2,'Talnagögn | Numerical Data'!$60:$60))-INDEX('Talnagögn | Numerical Data'!$1:$1048576,_xlfn.XMATCH($A390,'Talnagögn | Numerical Data'!$A:$A),_xlfn.XMATCH($B$5,'Talnagögn | Numerical Data'!$60:$60))</f>
        <v>-9.388878049559338</v>
      </c>
      <c r="O390" s="740"/>
      <c r="P390" s="43" cm="1">
        <f t="array" ref="P390">INDEX('Talnagögn | Numerical Data'!$1:$1048576,_xlfn.XMATCH($A390,'Talnagögn | Numerical Data'!$A:$A),_xlfn.XMATCH($B$2,'Talnagögn | Numerical Data'!$60:$60))/INDEX('Talnagögn | Numerical Data'!$1:$1048576,_xlfn.XMATCH($A390,'Talnagögn | Numerical Data'!$A:$A),_xlfn.XMATCH($B$5,'Talnagögn | Numerical Data'!$60:$60))-1</f>
        <v>-4.7941151715361396E-2</v>
      </c>
      <c r="Q390" s="831"/>
      <c r="R390" s="831"/>
      <c r="S390" s="8"/>
      <c r="T390" s="831"/>
      <c r="U390" s="831"/>
      <c r="V390" s="8"/>
      <c r="W390" s="831"/>
      <c r="X390" s="831"/>
      <c r="Y390" s="8"/>
      <c r="Z390" s="831"/>
      <c r="AA390" s="831"/>
      <c r="AC390" s="394"/>
      <c r="AF390" s="441" t="str">
        <f>'Talnagögn | Numerical Data'!$E64</f>
        <v>Agricultural Soils</v>
      </c>
      <c r="AG390" s="760" cm="1">
        <f t="array" ref="AG390">INDEX('Talnagögn | Numerical Data'!$1:$1048576,_xlfn.XMATCH($A390,'Talnagögn | Numerical Data'!$A:$A),_xlfn.XMATCH($B$2,'Talnagögn | Numerical Data'!$60:$60))</f>
        <v>186.45285110420525</v>
      </c>
      <c r="AH390" s="728"/>
      <c r="AI390" s="45">
        <f>$E$390/$E$392</f>
        <v>0.32986575502928023</v>
      </c>
      <c r="AJ390" s="760" cm="1">
        <f t="array" ref="AJ390">INDEX('Talnagögn | Numerical Data'!$1:$1048576,_xlfn.XMATCH($A390,'Talnagögn | Numerical Data'!$A:$A),_xlfn.XMATCH($B$2,'Talnagögn | Numerical Data'!$60:$60))-INDEX('Talnagögn | Numerical Data'!$1:$1048576,_xlfn.XMATCH($A390,'Talnagögn | Numerical Data'!$A:$A),_xlfn.XMATCH($B$3,'Talnagögn | Numerical Data'!$60:$60))</f>
        <v>-13.392727689255793</v>
      </c>
      <c r="AK390" s="728"/>
      <c r="AL390" s="53" cm="1">
        <f t="array" ref="AL390">INDEX('Talnagögn | Numerical Data'!$1:$1048576,_xlfn.XMATCH($A390,'Talnagögn | Numerical Data'!$A:$A),_xlfn.XMATCH($B$2,'Talnagögn | Numerical Data'!$60:$60))/INDEX('Talnagögn | Numerical Data'!$1:$1048576,_xlfn.XMATCH($A390,'Talnagögn | Numerical Data'!$A:$A),_xlfn.XMATCH($B$3,'Talnagögn | Numerical Data'!$60:$60))-1</f>
        <v>-6.7015381426561715E-2</v>
      </c>
      <c r="AM390" s="739" cm="1">
        <f t="array" ref="AM390">INDEX('Talnagögn | Numerical Data'!$1:$1048576,_xlfn.XMATCH($A390,'Talnagögn | Numerical Data'!$A:$A),_xlfn.XMATCH($B$2,'Talnagögn | Numerical Data'!$60:$60))-INDEX('Talnagögn | Numerical Data'!$1:$1048576,_xlfn.XMATCH($A390,'Talnagögn | Numerical Data'!$A:$A),_xlfn.XMATCH($B$4,'Talnagögn | Numerical Data'!$60:$60))</f>
        <v>-5.1128458627842122</v>
      </c>
      <c r="AN390" s="740"/>
      <c r="AO390" s="53" cm="1">
        <f t="array" ref="AO390">INDEX('Talnagögn | Numerical Data'!$1:$1048576,_xlfn.XMATCH($A390,'Talnagögn | Numerical Data'!$A:$A),_xlfn.XMATCH($B$2,'Talnagögn | Numerical Data'!$60:$60))/INDEX('Talnagögn | Numerical Data'!$1:$1048576,_xlfn.XMATCH($A390,'Talnagögn | Numerical Data'!$A:$A),_xlfn.XMATCH($B$4,'Talnagögn | Numerical Data'!$60:$60))-1</f>
        <v>-2.6689777678021609E-2</v>
      </c>
      <c r="AP390" s="739" cm="1">
        <f t="array" ref="AP390">INDEX('Talnagögn | Numerical Data'!$1:$1048576,_xlfn.XMATCH($A390,'Talnagögn | Numerical Data'!$A:$A),_xlfn.XMATCH($B$2,'Talnagögn | Numerical Data'!$60:$60))-INDEX('Talnagögn | Numerical Data'!$1:$1048576,_xlfn.XMATCH($A390,'Talnagögn | Numerical Data'!$A:$A),_xlfn.XMATCH($B$5,'Talnagögn | Numerical Data'!$60:$60))</f>
        <v>-9.388878049559338</v>
      </c>
      <c r="AQ390" s="740"/>
      <c r="AR390" s="43" cm="1">
        <f t="array" ref="AR390">INDEX('Talnagögn | Numerical Data'!$1:$1048576,_xlfn.XMATCH($A390,'Talnagögn | Numerical Data'!$A:$A),_xlfn.XMATCH($B$2,'Talnagögn | Numerical Data'!$60:$60))/INDEX('Talnagögn | Numerical Data'!$1:$1048576,_xlfn.XMATCH($A390,'Talnagögn | Numerical Data'!$A:$A),_xlfn.XMATCH($B$5,'Talnagögn | Numerical Data'!$60:$60))-1</f>
        <v>-4.7941151715361396E-2</v>
      </c>
    </row>
    <row r="391" spans="1:44" s="1" customFormat="1" ht="21" customHeight="1" x14ac:dyDescent="0.25">
      <c r="A391" s="219" t="s">
        <v>138</v>
      </c>
      <c r="C391" s="659" t="s">
        <v>62</v>
      </c>
      <c r="D391" s="564" t="str">
        <f>'Talnagögn | Numerical Data'!$D$65</f>
        <v>Kölkun og CO₂-losun frá áburði</v>
      </c>
      <c r="E391" s="749" cm="1">
        <f t="array" ref="E391">INDEX('Talnagögn | Numerical Data'!$1:$1048576,_xlfn.XMATCH($A391,'Talnagögn | Numerical Data'!$A:$A),_xlfn.XMATCH($B$2,'Talnagögn | Numerical Data'!$60:$60))</f>
        <v>7.8789727900833508</v>
      </c>
      <c r="F391" s="750"/>
      <c r="G391" s="106">
        <f>$E$391/$E$392</f>
        <v>1.3939198531233302E-2</v>
      </c>
      <c r="H391" s="749" cm="1">
        <f t="array" ref="H391">INDEX('Talnagögn | Numerical Data'!$1:$1048576,_xlfn.XMATCH($A391,'Talnagögn | Numerical Data'!$A:$A),_xlfn.XMATCH($B$2,'Talnagögn | Numerical Data'!$60:$60))-INDEX('Talnagögn | Numerical Data'!$1:$1048576,_xlfn.XMATCH($A391,'Talnagögn | Numerical Data'!$A:$A),_xlfn.XMATCH($B$3,'Talnagögn | Numerical Data'!$60:$60))</f>
        <v>1.8910894857912837</v>
      </c>
      <c r="I391" s="750"/>
      <c r="J391" s="102" cm="1">
        <f t="array" ref="J391">INDEX('Talnagögn | Numerical Data'!$1:$1048576,_xlfn.XMATCH($A391,'Talnagögn | Numerical Data'!$A:$A),_xlfn.XMATCH($B$2,'Talnagögn | Numerical Data'!$60:$60))/INDEX('Talnagögn | Numerical Data'!$1:$1048576,_xlfn.XMATCH($A391,'Talnagögn | Numerical Data'!$A:$A),_xlfn.XMATCH($B$3,'Talnagögn | Numerical Data'!$60:$60))-1</f>
        <v>0.31581936215018858</v>
      </c>
      <c r="K391" s="749" cm="1">
        <f t="array" ref="K391">INDEX('Talnagögn | Numerical Data'!$1:$1048576,_xlfn.XMATCH($A391,'Talnagögn | Numerical Data'!$A:$A),_xlfn.XMATCH($B$2,'Talnagögn | Numerical Data'!$60:$60))-INDEX('Talnagögn | Numerical Data'!$1:$1048576,_xlfn.XMATCH($A391,'Talnagögn | Numerical Data'!$A:$A),_xlfn.XMATCH($B$4,'Talnagögn | Numerical Data'!$60:$60))</f>
        <v>3.3463201342808819</v>
      </c>
      <c r="L391" s="750"/>
      <c r="M391" s="102" cm="1">
        <f t="array" ref="M391">INDEX('Talnagögn | Numerical Data'!$1:$1048576,_xlfn.XMATCH($A391,'Talnagögn | Numerical Data'!$A:$A),_xlfn.XMATCH($B$2,'Talnagögn | Numerical Data'!$60:$60))/INDEX('Talnagögn | Numerical Data'!$1:$1048576,_xlfn.XMATCH($A391,'Talnagögn | Numerical Data'!$A:$A),_xlfn.XMATCH($B$4,'Talnagögn | Numerical Data'!$60:$60))-1</f>
        <v>0.73826970394413416</v>
      </c>
      <c r="N391" s="749" cm="1">
        <f t="array" ref="N391">INDEX('Talnagögn | Numerical Data'!$1:$1048576,_xlfn.XMATCH($A391,'Talnagögn | Numerical Data'!$A:$A),_xlfn.XMATCH($B$2,'Talnagögn | Numerical Data'!$60:$60))-INDEX('Talnagögn | Numerical Data'!$1:$1048576,_xlfn.XMATCH($A391,'Talnagögn | Numerical Data'!$A:$A),_xlfn.XMATCH($B$5,'Talnagögn | Numerical Data'!$60:$60))</f>
        <v>7.8558727900833505</v>
      </c>
      <c r="O391" s="750"/>
      <c r="P391" s="100" cm="1">
        <f t="array" ref="P391">INDEX('Talnagögn | Numerical Data'!$1:$1048576,_xlfn.XMATCH($A391,'Talnagögn | Numerical Data'!$A:$A),_xlfn.XMATCH($B$2,'Talnagögn | Numerical Data'!$60:$60))/INDEX('Talnagögn | Numerical Data'!$1:$1048576,_xlfn.XMATCH($A391,'Talnagögn | Numerical Data'!$A:$A),_xlfn.XMATCH($B$5,'Talnagögn | Numerical Data'!$60:$60))-1</f>
        <v>340.08107316378141</v>
      </c>
      <c r="Q391" s="831"/>
      <c r="R391" s="831"/>
      <c r="S391" s="8"/>
      <c r="T391" s="831"/>
      <c r="U391" s="831"/>
      <c r="V391" s="8"/>
      <c r="W391" s="831"/>
      <c r="X391" s="831"/>
      <c r="Y391" s="8"/>
      <c r="Z391" s="831"/>
      <c r="AA391" s="831"/>
      <c r="AC391" s="394"/>
      <c r="AF391" s="469" t="str">
        <f>'Talnagögn | Numerical Data'!$E65</f>
        <v>Liming and CO₂-Emissions from Fertilizers</v>
      </c>
      <c r="AG391" s="749" cm="1">
        <f t="array" ref="AG391">INDEX('Talnagögn | Numerical Data'!$1:$1048576,_xlfn.XMATCH($A391,'Talnagögn | Numerical Data'!$A:$A),_xlfn.XMATCH($B$2,'Talnagögn | Numerical Data'!$60:$60))</f>
        <v>7.8789727900833508</v>
      </c>
      <c r="AH391" s="750"/>
      <c r="AI391" s="106">
        <f>$E$391/$E$392</f>
        <v>1.3939198531233302E-2</v>
      </c>
      <c r="AJ391" s="749" cm="1">
        <f t="array" ref="AJ391">INDEX('Talnagögn | Numerical Data'!$1:$1048576,_xlfn.XMATCH($A391,'Talnagögn | Numerical Data'!$A:$A),_xlfn.XMATCH($B$2,'Talnagögn | Numerical Data'!$60:$60))-INDEX('Talnagögn | Numerical Data'!$1:$1048576,_xlfn.XMATCH($A391,'Talnagögn | Numerical Data'!$A:$A),_xlfn.XMATCH($B$3,'Talnagögn | Numerical Data'!$60:$60))</f>
        <v>1.8910894857912837</v>
      </c>
      <c r="AK391" s="750"/>
      <c r="AL391" s="102" cm="1">
        <f t="array" ref="AL391">INDEX('Talnagögn | Numerical Data'!$1:$1048576,_xlfn.XMATCH($A391,'Talnagögn | Numerical Data'!$A:$A),_xlfn.XMATCH($B$2,'Talnagögn | Numerical Data'!$60:$60))/INDEX('Talnagögn | Numerical Data'!$1:$1048576,_xlfn.XMATCH($A391,'Talnagögn | Numerical Data'!$A:$A),_xlfn.XMATCH($B$3,'Talnagögn | Numerical Data'!$60:$60))-1</f>
        <v>0.31581936215018858</v>
      </c>
      <c r="AM391" s="749" cm="1">
        <f t="array" ref="AM391">INDEX('Talnagögn | Numerical Data'!$1:$1048576,_xlfn.XMATCH($A391,'Talnagögn | Numerical Data'!$A:$A),_xlfn.XMATCH($B$2,'Talnagögn | Numerical Data'!$60:$60))-INDEX('Talnagögn | Numerical Data'!$1:$1048576,_xlfn.XMATCH($A391,'Talnagögn | Numerical Data'!$A:$A),_xlfn.XMATCH($B$4,'Talnagögn | Numerical Data'!$60:$60))</f>
        <v>3.3463201342808819</v>
      </c>
      <c r="AN391" s="750"/>
      <c r="AO391" s="102" cm="1">
        <f t="array" ref="AO391">INDEX('Talnagögn | Numerical Data'!$1:$1048576,_xlfn.XMATCH($A391,'Talnagögn | Numerical Data'!$A:$A),_xlfn.XMATCH($B$2,'Talnagögn | Numerical Data'!$60:$60))/INDEX('Talnagögn | Numerical Data'!$1:$1048576,_xlfn.XMATCH($A391,'Talnagögn | Numerical Data'!$A:$A),_xlfn.XMATCH($B$4,'Talnagögn | Numerical Data'!$60:$60))-1</f>
        <v>0.73826970394413416</v>
      </c>
      <c r="AP391" s="749" cm="1">
        <f t="array" ref="AP391">INDEX('Talnagögn | Numerical Data'!$1:$1048576,_xlfn.XMATCH($A391,'Talnagögn | Numerical Data'!$A:$A),_xlfn.XMATCH($B$2,'Talnagögn | Numerical Data'!$60:$60))-INDEX('Talnagögn | Numerical Data'!$1:$1048576,_xlfn.XMATCH($A391,'Talnagögn | Numerical Data'!$A:$A),_xlfn.XMATCH($B$5,'Talnagögn | Numerical Data'!$60:$60))</f>
        <v>7.8558727900833505</v>
      </c>
      <c r="AQ391" s="750"/>
      <c r="AR391" s="100" cm="1">
        <f t="array" ref="AR391">INDEX('Talnagögn | Numerical Data'!$1:$1048576,_xlfn.XMATCH($A391,'Talnagögn | Numerical Data'!$A:$A),_xlfn.XMATCH($B$2,'Talnagögn | Numerical Data'!$60:$60))/INDEX('Talnagögn | Numerical Data'!$1:$1048576,_xlfn.XMATCH($A391,'Talnagögn | Numerical Data'!$A:$A),_xlfn.XMATCH($B$5,'Talnagögn | Numerical Data'!$60:$60))-1</f>
        <v>340.08107316378141</v>
      </c>
    </row>
    <row r="392" spans="1:44" ht="28.5" customHeight="1" x14ac:dyDescent="0.25">
      <c r="A392" s="266" t="s">
        <v>58</v>
      </c>
      <c r="B392" s="17" t="s">
        <v>62</v>
      </c>
      <c r="C392" s="659" t="s">
        <v>62</v>
      </c>
      <c r="D392" s="47" t="s">
        <v>13</v>
      </c>
      <c r="E392" s="747" cm="1">
        <f t="array" ref="E392">INDEX('Talnagögn | Numerical Data'!$1:$1048576,_xlfn.XMATCH($A392,'Talnagögn | Numerical Data'!$A:$A),_xlfn.XMATCH($B$2,'Talnagögn | Numerical Data'!$60:$60))</f>
        <v>565.23858042692223</v>
      </c>
      <c r="F392" s="748"/>
      <c r="G392" s="48">
        <f>SUM($G$388:$G$391)</f>
        <v>0.99999999999999967</v>
      </c>
      <c r="H392" s="747" cm="1">
        <f t="array" ref="H392">INDEX('Talnagögn | Numerical Data'!$1:$1048576,_xlfn.XMATCH($A392,'Talnagögn | Numerical Data'!$A:$A),_xlfn.XMATCH($B$2,'Talnagögn | Numerical Data'!$60:$60))-INDEX('Talnagögn | Numerical Data'!$1:$1048576,_xlfn.XMATCH($A392,'Talnagögn | Numerical Data'!$A:$A),_xlfn.XMATCH($B$3,'Talnagögn | Numerical Data'!$60:$60))</f>
        <v>-25.863130580042139</v>
      </c>
      <c r="I392" s="748"/>
      <c r="J392" s="54" cm="1">
        <f t="array" ref="J392">INDEX('Talnagögn | Numerical Data'!$1:$1048576,_xlfn.XMATCH($A392,'Talnagögn | Numerical Data'!$A:$A),_xlfn.XMATCH($B$2,'Talnagögn | Numerical Data'!$60:$60))/INDEX('Talnagögn | Numerical Data'!$1:$1048576,_xlfn.XMATCH($A392,'Talnagögn | Numerical Data'!$A:$A),_xlfn.XMATCH($B$3,'Talnagögn | Numerical Data'!$60:$60))-1</f>
        <v>-4.3754112191594419E-2</v>
      </c>
      <c r="K392" s="747" cm="1">
        <f t="array" ref="K392">INDEX('Talnagögn | Numerical Data'!$1:$1048576,_xlfn.XMATCH($A392,'Talnagögn | Numerical Data'!$A:$A),_xlfn.XMATCH($B$2,'Talnagögn | Numerical Data'!$60:$60))-INDEX('Talnagögn | Numerical Data'!$1:$1048576,_xlfn.XMATCH($A392,'Talnagögn | Numerical Data'!$A:$A),_xlfn.XMATCH($B$4,'Talnagögn | Numerical Data'!$60:$60))</f>
        <v>-31.621235082022054</v>
      </c>
      <c r="L392" s="748"/>
      <c r="M392" s="54" cm="1">
        <f t="array" ref="M392">INDEX('Talnagögn | Numerical Data'!$1:$1048576,_xlfn.XMATCH($A392,'Talnagögn | Numerical Data'!$A:$A),_xlfn.XMATCH($B$2,'Talnagögn | Numerical Data'!$60:$60))/INDEX('Talnagögn | Numerical Data'!$1:$1048576,_xlfn.XMATCH($A392,'Talnagögn | Numerical Data'!$A:$A),_xlfn.XMATCH($B$4,'Talnagögn | Numerical Data'!$60:$60))-1</f>
        <v>-5.2979333271177764E-2</v>
      </c>
      <c r="N392" s="747" cm="1">
        <f t="array" ref="N392">INDEX('Talnagögn | Numerical Data'!$1:$1048576,_xlfn.XMATCH($A392,'Talnagögn | Numerical Data'!$A:$A),_xlfn.XMATCH($B$2,'Talnagögn | Numerical Data'!$60:$60))-INDEX('Talnagögn | Numerical Data'!$1:$1048576,_xlfn.XMATCH($A392,'Talnagögn | Numerical Data'!$A:$A),_xlfn.XMATCH($B$5,'Talnagögn | Numerical Data'!$60:$60))</f>
        <v>-110.71050725683256</v>
      </c>
      <c r="O392" s="748"/>
      <c r="P392" s="46" cm="1">
        <f t="array" ref="P392">INDEX('Talnagögn | Numerical Data'!$1:$1048576,_xlfn.XMATCH($A392,'Talnagögn | Numerical Data'!$A:$A),_xlfn.XMATCH($B$2,'Talnagögn | Numerical Data'!$60:$60))/INDEX('Talnagögn | Numerical Data'!$1:$1048576,_xlfn.XMATCH($A392,'Talnagögn | Numerical Data'!$A:$A),_xlfn.XMATCH($B$5,'Talnagögn | Numerical Data'!$60:$60))-1</f>
        <v>-0.16378527506590679</v>
      </c>
      <c r="Q392" s="831"/>
      <c r="R392" s="831"/>
      <c r="S392" s="12"/>
      <c r="T392" s="827"/>
      <c r="U392" s="827"/>
      <c r="V392" s="12"/>
      <c r="W392" s="827"/>
      <c r="X392" s="827"/>
      <c r="Y392" s="12"/>
      <c r="Z392" s="827"/>
      <c r="AA392" s="827"/>
      <c r="AC392" s="400"/>
      <c r="AF392" s="47" t="s">
        <v>245</v>
      </c>
      <c r="AG392" s="747" cm="1">
        <f t="array" ref="AG392">INDEX('Talnagögn | Numerical Data'!$1:$1048576,_xlfn.XMATCH($A392,'Talnagögn | Numerical Data'!$A:$A),_xlfn.XMATCH($B$2,'Talnagögn | Numerical Data'!$60:$60))</f>
        <v>565.23858042692223</v>
      </c>
      <c r="AH392" s="748"/>
      <c r="AI392" s="48">
        <f>SUM($G$388:$G$391)</f>
        <v>0.99999999999999967</v>
      </c>
      <c r="AJ392" s="747" cm="1">
        <f t="array" ref="AJ392">INDEX('Talnagögn | Numerical Data'!$1:$1048576,_xlfn.XMATCH($A392,'Talnagögn | Numerical Data'!$A:$A),_xlfn.XMATCH($B$2,'Talnagögn | Numerical Data'!$60:$60))-INDEX('Talnagögn | Numerical Data'!$1:$1048576,_xlfn.XMATCH($A392,'Talnagögn | Numerical Data'!$A:$A),_xlfn.XMATCH($B$3,'Talnagögn | Numerical Data'!$60:$60))</f>
        <v>-25.863130580042139</v>
      </c>
      <c r="AK392" s="748"/>
      <c r="AL392" s="54" cm="1">
        <f t="array" ref="AL392">INDEX('Talnagögn | Numerical Data'!$1:$1048576,_xlfn.XMATCH($A392,'Talnagögn | Numerical Data'!$A:$A),_xlfn.XMATCH($B$2,'Talnagögn | Numerical Data'!$60:$60))/INDEX('Talnagögn | Numerical Data'!$1:$1048576,_xlfn.XMATCH($A392,'Talnagögn | Numerical Data'!$A:$A),_xlfn.XMATCH($B$3,'Talnagögn | Numerical Data'!$60:$60))-1</f>
        <v>-4.3754112191594419E-2</v>
      </c>
      <c r="AM392" s="747" cm="1">
        <f t="array" ref="AM392">INDEX('Talnagögn | Numerical Data'!$1:$1048576,_xlfn.XMATCH($A392,'Talnagögn | Numerical Data'!$A:$A),_xlfn.XMATCH($B$2,'Talnagögn | Numerical Data'!$60:$60))-INDEX('Talnagögn | Numerical Data'!$1:$1048576,_xlfn.XMATCH($A392,'Talnagögn | Numerical Data'!$A:$A),_xlfn.XMATCH($B$4,'Talnagögn | Numerical Data'!$60:$60))</f>
        <v>-31.621235082022054</v>
      </c>
      <c r="AN392" s="748"/>
      <c r="AO392" s="54" cm="1">
        <f t="array" ref="AO392">INDEX('Talnagögn | Numerical Data'!$1:$1048576,_xlfn.XMATCH($A392,'Talnagögn | Numerical Data'!$A:$A),_xlfn.XMATCH($B$2,'Talnagögn | Numerical Data'!$60:$60))/INDEX('Talnagögn | Numerical Data'!$1:$1048576,_xlfn.XMATCH($A392,'Talnagögn | Numerical Data'!$A:$A),_xlfn.XMATCH($B$4,'Talnagögn | Numerical Data'!$60:$60))-1</f>
        <v>-5.2979333271177764E-2</v>
      </c>
      <c r="AP392" s="747" cm="1">
        <f t="array" ref="AP392">INDEX('Talnagögn | Numerical Data'!$1:$1048576,_xlfn.XMATCH($A392,'Talnagögn | Numerical Data'!$A:$A),_xlfn.XMATCH($B$2,'Talnagögn | Numerical Data'!$60:$60))-INDEX('Talnagögn | Numerical Data'!$1:$1048576,_xlfn.XMATCH($A392,'Talnagögn | Numerical Data'!$A:$A),_xlfn.XMATCH($B$5,'Talnagögn | Numerical Data'!$60:$60))</f>
        <v>-110.71050725683256</v>
      </c>
      <c r="AQ392" s="748"/>
      <c r="AR392" s="46" cm="1">
        <f t="array" ref="AR392">INDEX('Talnagögn | Numerical Data'!$1:$1048576,_xlfn.XMATCH($A392,'Talnagögn | Numerical Data'!$A:$A),_xlfn.XMATCH($B$2,'Talnagögn | Numerical Data'!$60:$60))/INDEX('Talnagögn | Numerical Data'!$1:$1048576,_xlfn.XMATCH($A392,'Talnagögn | Numerical Data'!$A:$A),_xlfn.XMATCH($B$5,'Talnagögn | Numerical Data'!$60:$60))-1</f>
        <v>-0.16378527506590679</v>
      </c>
    </row>
    <row r="393" spans="1:44" x14ac:dyDescent="0.25">
      <c r="B393" s="17"/>
      <c r="C393" s="659" t="s">
        <v>62</v>
      </c>
      <c r="D393" s="41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459"/>
      <c r="AD393" s="12"/>
      <c r="AE393" s="12"/>
      <c r="AF393" s="12"/>
      <c r="AG393" s="12"/>
      <c r="AH393" s="12"/>
      <c r="AI393" s="12"/>
      <c r="AJ393" s="12"/>
    </row>
    <row r="394" spans="1:44" s="1" customFormat="1" x14ac:dyDescent="0.25">
      <c r="A394" s="271"/>
      <c r="B394" s="5"/>
      <c r="C394" s="659" t="s">
        <v>62</v>
      </c>
      <c r="D394" s="11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3"/>
      <c r="AA394" s="14"/>
      <c r="AB394" s="14"/>
      <c r="AC394" s="397"/>
      <c r="AD394" s="14"/>
      <c r="AE394" s="14"/>
      <c r="AF394" s="14"/>
      <c r="AG394" s="14"/>
      <c r="AH394" s="14"/>
      <c r="AI394" s="14"/>
      <c r="AJ394" s="15"/>
    </row>
    <row r="395" spans="1:44" s="1" customFormat="1" ht="13.35" customHeight="1" x14ac:dyDescent="0.25">
      <c r="A395" s="271"/>
      <c r="B395" s="5"/>
      <c r="C395" s="659" t="s">
        <v>62</v>
      </c>
      <c r="D395" s="11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3"/>
      <c r="AA395" s="14"/>
      <c r="AB395" s="14"/>
      <c r="AC395" s="397"/>
      <c r="AD395" s="14"/>
      <c r="AE395" s="14"/>
      <c r="AF395" s="14"/>
      <c r="AG395" s="14"/>
      <c r="AH395" s="14"/>
      <c r="AI395" s="14"/>
      <c r="AJ395" s="15"/>
    </row>
    <row r="396" spans="1:44" s="1" customFormat="1" ht="13.5" customHeight="1" x14ac:dyDescent="0.25">
      <c r="A396" s="271"/>
      <c r="B396" s="5"/>
      <c r="C396" s="659" t="s">
        <v>62</v>
      </c>
      <c r="D396" s="11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3"/>
      <c r="AA396" s="14"/>
      <c r="AB396" s="14"/>
      <c r="AC396" s="397"/>
      <c r="AD396" s="14"/>
      <c r="AE396" s="14"/>
      <c r="AF396" s="14"/>
      <c r="AG396" s="14"/>
      <c r="AH396" s="14"/>
      <c r="AI396" s="14"/>
      <c r="AJ396" s="15"/>
    </row>
    <row r="397" spans="1:44" s="1" customFormat="1" ht="13.5" customHeight="1" x14ac:dyDescent="0.25">
      <c r="A397" s="271"/>
      <c r="B397" s="5"/>
      <c r="C397" s="659" t="s">
        <v>62</v>
      </c>
      <c r="D397" s="11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3"/>
      <c r="AA397" s="14"/>
      <c r="AB397" s="14"/>
      <c r="AC397" s="397"/>
      <c r="AD397" s="14"/>
      <c r="AE397" s="14"/>
      <c r="AF397" s="14"/>
      <c r="AG397" s="14"/>
      <c r="AH397" s="14"/>
      <c r="AI397" s="14"/>
      <c r="AJ397" s="15"/>
    </row>
    <row r="398" spans="1:44" s="1" customFormat="1" ht="13.5" customHeight="1" x14ac:dyDescent="0.25">
      <c r="A398" s="271"/>
      <c r="B398" s="5"/>
      <c r="C398" s="659" t="s">
        <v>62</v>
      </c>
      <c r="D398" s="11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3"/>
      <c r="AA398" s="14"/>
      <c r="AB398" s="14"/>
      <c r="AC398" s="397"/>
      <c r="AD398" s="14"/>
      <c r="AE398" s="14"/>
      <c r="AF398" s="14"/>
      <c r="AG398" s="14"/>
      <c r="AH398" s="14"/>
      <c r="AI398" s="14"/>
      <c r="AJ398" s="15"/>
    </row>
    <row r="399" spans="1:44" s="1" customFormat="1" ht="13.5" customHeight="1" x14ac:dyDescent="0.25">
      <c r="A399" s="271"/>
      <c r="B399" s="5"/>
      <c r="C399" s="659" t="s">
        <v>62</v>
      </c>
      <c r="D399" s="11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3"/>
      <c r="AA399" s="14"/>
      <c r="AB399" s="14"/>
      <c r="AC399" s="397"/>
      <c r="AD399" s="14"/>
      <c r="AE399" s="14"/>
      <c r="AF399" s="14"/>
      <c r="AG399" s="14"/>
      <c r="AH399" s="14"/>
      <c r="AI399" s="14"/>
      <c r="AJ399" s="15"/>
    </row>
    <row r="400" spans="1:44" s="1" customFormat="1" ht="13.5" customHeight="1" x14ac:dyDescent="0.25">
      <c r="A400" s="271"/>
      <c r="B400" s="5"/>
      <c r="C400" s="659" t="s">
        <v>62</v>
      </c>
      <c r="D400" s="11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3"/>
      <c r="AA400" s="14"/>
      <c r="AB400" s="14"/>
      <c r="AC400" s="397"/>
      <c r="AD400" s="14"/>
      <c r="AE400" s="14"/>
      <c r="AF400" s="14"/>
      <c r="AG400" s="14"/>
      <c r="AH400" s="14"/>
      <c r="AI400" s="14"/>
      <c r="AJ400" s="15"/>
    </row>
    <row r="401" spans="1:36" s="1" customFormat="1" ht="13.5" customHeight="1" x14ac:dyDescent="0.25">
      <c r="A401" s="271"/>
      <c r="B401" s="5"/>
      <c r="C401" s="659" t="s">
        <v>62</v>
      </c>
      <c r="D401" s="11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3"/>
      <c r="AA401" s="14"/>
      <c r="AB401" s="14"/>
      <c r="AC401" s="397"/>
      <c r="AD401" s="14"/>
      <c r="AE401" s="14"/>
      <c r="AF401" s="14"/>
      <c r="AG401" s="14"/>
      <c r="AH401" s="14"/>
      <c r="AI401" s="14"/>
      <c r="AJ401" s="15"/>
    </row>
    <row r="402" spans="1:36" s="1" customFormat="1" ht="13.5" customHeight="1" x14ac:dyDescent="0.25">
      <c r="A402" s="271"/>
      <c r="B402" s="5"/>
      <c r="C402" s="659" t="s">
        <v>62</v>
      </c>
      <c r="D402" s="11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3"/>
      <c r="AA402" s="14"/>
      <c r="AB402" s="14"/>
      <c r="AC402" s="397"/>
      <c r="AD402" s="14"/>
      <c r="AE402" s="14"/>
      <c r="AF402" s="14"/>
      <c r="AG402" s="14"/>
      <c r="AH402" s="14"/>
      <c r="AI402" s="14"/>
      <c r="AJ402" s="15"/>
    </row>
    <row r="403" spans="1:36" s="1" customFormat="1" ht="13.5" customHeight="1" x14ac:dyDescent="0.25">
      <c r="A403" s="271"/>
      <c r="B403" s="5"/>
      <c r="C403" s="659" t="s">
        <v>62</v>
      </c>
      <c r="D403" s="11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3"/>
      <c r="AA403" s="14"/>
      <c r="AB403" s="14"/>
      <c r="AC403" s="397"/>
      <c r="AD403" s="14"/>
      <c r="AE403" s="14"/>
      <c r="AF403" s="14"/>
      <c r="AG403" s="14"/>
      <c r="AH403" s="14"/>
      <c r="AI403" s="14"/>
      <c r="AJ403" s="15"/>
    </row>
    <row r="404" spans="1:36" s="1" customFormat="1" ht="13.5" customHeight="1" x14ac:dyDescent="0.25">
      <c r="A404" s="271"/>
      <c r="C404" s="659" t="s">
        <v>62</v>
      </c>
      <c r="D404" s="11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3"/>
      <c r="AA404" s="14"/>
      <c r="AB404" s="14"/>
      <c r="AC404" s="397"/>
      <c r="AD404" s="14"/>
      <c r="AE404" s="14"/>
      <c r="AF404" s="14"/>
      <c r="AG404" s="14"/>
      <c r="AH404" s="14"/>
      <c r="AI404" s="14"/>
      <c r="AJ404" s="15"/>
    </row>
    <row r="405" spans="1:36" s="1" customFormat="1" ht="13.5" customHeight="1" x14ac:dyDescent="0.25">
      <c r="A405" s="271"/>
      <c r="C405" s="659" t="s">
        <v>62</v>
      </c>
      <c r="D405" s="11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3"/>
      <c r="AA405" s="14"/>
      <c r="AB405" s="14"/>
      <c r="AC405" s="397"/>
      <c r="AD405" s="14"/>
      <c r="AE405" s="14"/>
      <c r="AF405" s="14"/>
      <c r="AG405" s="14"/>
      <c r="AH405" s="14"/>
      <c r="AI405" s="14"/>
      <c r="AJ405" s="15"/>
    </row>
    <row r="406" spans="1:36" s="1" customFormat="1" ht="13.5" customHeight="1" x14ac:dyDescent="0.25">
      <c r="A406" s="271"/>
      <c r="C406" s="659" t="s">
        <v>62</v>
      </c>
      <c r="D406" s="11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3"/>
      <c r="AA406" s="14"/>
      <c r="AB406" s="14"/>
      <c r="AC406" s="397"/>
      <c r="AD406" s="14"/>
      <c r="AE406" s="14"/>
      <c r="AF406" s="14"/>
      <c r="AG406" s="14"/>
      <c r="AH406" s="14"/>
      <c r="AI406" s="14"/>
      <c r="AJ406" s="15"/>
    </row>
    <row r="407" spans="1:36" s="1" customFormat="1" ht="13.5" customHeight="1" x14ac:dyDescent="0.25">
      <c r="A407" s="271"/>
      <c r="C407" s="659" t="s">
        <v>62</v>
      </c>
      <c r="D407" s="11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3"/>
      <c r="AA407" s="14"/>
      <c r="AB407" s="14"/>
      <c r="AC407" s="397"/>
      <c r="AD407" s="14"/>
      <c r="AE407" s="14"/>
      <c r="AF407" s="14"/>
      <c r="AG407" s="14"/>
      <c r="AH407" s="14"/>
      <c r="AI407" s="14"/>
      <c r="AJ407" s="15"/>
    </row>
    <row r="408" spans="1:36" s="1" customFormat="1" ht="13.5" customHeight="1" x14ac:dyDescent="0.25">
      <c r="A408" s="271"/>
      <c r="C408" s="659" t="s">
        <v>62</v>
      </c>
      <c r="D408" s="11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3"/>
      <c r="AA408" s="14"/>
      <c r="AB408" s="14"/>
      <c r="AC408" s="397"/>
      <c r="AD408" s="14"/>
      <c r="AE408" s="14"/>
      <c r="AF408" s="14"/>
      <c r="AG408" s="14"/>
      <c r="AH408" s="14"/>
      <c r="AI408" s="14"/>
      <c r="AJ408" s="15"/>
    </row>
    <row r="409" spans="1:36" s="1" customFormat="1" ht="13.5" customHeight="1" x14ac:dyDescent="0.25">
      <c r="A409" s="271"/>
      <c r="B409" s="5"/>
      <c r="C409" s="659" t="s">
        <v>62</v>
      </c>
      <c r="D409" s="11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3"/>
      <c r="AA409" s="14"/>
      <c r="AB409" s="14"/>
      <c r="AC409" s="397"/>
      <c r="AD409" s="14"/>
      <c r="AE409" s="14"/>
      <c r="AF409" s="14"/>
      <c r="AG409" s="14"/>
      <c r="AH409" s="14"/>
      <c r="AI409" s="14"/>
      <c r="AJ409" s="15"/>
    </row>
    <row r="410" spans="1:36" s="1" customFormat="1" ht="13.5" customHeight="1" x14ac:dyDescent="0.25">
      <c r="A410" s="271"/>
      <c r="B410" s="5"/>
      <c r="C410" s="659" t="s">
        <v>62</v>
      </c>
      <c r="D410" s="11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3"/>
      <c r="AA410" s="14"/>
      <c r="AB410" s="14"/>
      <c r="AC410" s="397"/>
      <c r="AD410" s="14"/>
      <c r="AE410" s="14"/>
      <c r="AF410" s="14"/>
      <c r="AG410" s="14"/>
      <c r="AH410" s="14"/>
      <c r="AI410" s="14"/>
      <c r="AJ410" s="15"/>
    </row>
    <row r="411" spans="1:36" s="1" customFormat="1" ht="13.5" customHeight="1" x14ac:dyDescent="0.25">
      <c r="A411" s="271"/>
      <c r="B411" s="5"/>
      <c r="C411" s="659" t="s">
        <v>62</v>
      </c>
      <c r="D411" s="11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3"/>
      <c r="AA411" s="14"/>
      <c r="AB411" s="14"/>
      <c r="AC411" s="397"/>
      <c r="AD411" s="14"/>
      <c r="AE411" s="14"/>
      <c r="AF411" s="14"/>
      <c r="AG411" s="14"/>
      <c r="AH411" s="14"/>
      <c r="AI411" s="14"/>
      <c r="AJ411" s="15"/>
    </row>
    <row r="412" spans="1:36" s="1" customFormat="1" ht="13.5" customHeight="1" x14ac:dyDescent="0.25">
      <c r="A412" s="271"/>
      <c r="B412" s="5"/>
      <c r="C412" s="659" t="s">
        <v>62</v>
      </c>
      <c r="D412" s="11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3"/>
      <c r="AA412" s="14"/>
      <c r="AB412" s="14"/>
      <c r="AC412" s="397"/>
      <c r="AD412" s="14"/>
      <c r="AE412" s="14"/>
      <c r="AF412" s="14"/>
      <c r="AG412" s="14"/>
      <c r="AH412" s="14"/>
      <c r="AI412" s="14"/>
      <c r="AJ412" s="15"/>
    </row>
    <row r="413" spans="1:36" s="1" customFormat="1" ht="13.5" customHeight="1" x14ac:dyDescent="0.25">
      <c r="A413" s="271"/>
      <c r="B413" s="5"/>
      <c r="C413" s="659" t="s">
        <v>62</v>
      </c>
      <c r="D413" s="11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3"/>
      <c r="AA413" s="14"/>
      <c r="AB413" s="14"/>
      <c r="AC413" s="397"/>
      <c r="AD413" s="14"/>
      <c r="AE413" s="14"/>
      <c r="AF413" s="14"/>
      <c r="AG413" s="14"/>
      <c r="AH413" s="14"/>
      <c r="AI413" s="14"/>
      <c r="AJ413" s="15"/>
    </row>
    <row r="414" spans="1:36" s="1" customFormat="1" ht="13.5" customHeight="1" x14ac:dyDescent="0.25">
      <c r="A414" s="271"/>
      <c r="B414" s="5"/>
      <c r="C414" s="659" t="s">
        <v>62</v>
      </c>
      <c r="D414" s="11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3"/>
      <c r="AA414" s="14"/>
      <c r="AB414" s="14"/>
      <c r="AC414" s="397"/>
      <c r="AD414" s="14"/>
      <c r="AE414" s="14"/>
      <c r="AF414" s="14"/>
      <c r="AG414" s="14"/>
      <c r="AH414" s="14"/>
      <c r="AI414" s="14"/>
      <c r="AJ414" s="15"/>
    </row>
    <row r="415" spans="1:36" s="1" customFormat="1" ht="13.5" customHeight="1" x14ac:dyDescent="0.25">
      <c r="A415" s="271"/>
      <c r="B415" s="5"/>
      <c r="C415" s="659" t="s">
        <v>62</v>
      </c>
      <c r="D415" s="11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3"/>
      <c r="AA415" s="14"/>
      <c r="AB415" s="14"/>
      <c r="AC415" s="397"/>
      <c r="AD415" s="14"/>
      <c r="AE415" s="14"/>
      <c r="AF415" s="14"/>
      <c r="AG415" s="14"/>
      <c r="AH415" s="14"/>
      <c r="AI415" s="14"/>
      <c r="AJ415" s="15"/>
    </row>
    <row r="416" spans="1:36" s="1" customFormat="1" ht="13.5" customHeight="1" x14ac:dyDescent="0.25">
      <c r="A416" s="271"/>
      <c r="B416" s="5"/>
      <c r="C416" s="659" t="s">
        <v>62</v>
      </c>
      <c r="D416" s="11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3"/>
      <c r="AA416" s="14"/>
      <c r="AB416" s="14"/>
      <c r="AC416" s="397"/>
      <c r="AD416" s="14"/>
      <c r="AE416" s="14"/>
      <c r="AF416" s="14"/>
      <c r="AG416" s="14"/>
      <c r="AH416" s="14"/>
      <c r="AI416" s="14"/>
      <c r="AJ416" s="15"/>
    </row>
    <row r="417" spans="1:36" s="1" customFormat="1" ht="13.5" customHeight="1" x14ac:dyDescent="0.25">
      <c r="A417" s="271"/>
      <c r="B417" s="5"/>
      <c r="C417" s="659" t="s">
        <v>62</v>
      </c>
      <c r="D417" s="11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3"/>
      <c r="AA417" s="14"/>
      <c r="AB417" s="14"/>
      <c r="AC417" s="397"/>
      <c r="AD417" s="14"/>
      <c r="AE417" s="14"/>
      <c r="AF417" s="14"/>
      <c r="AG417" s="14"/>
      <c r="AH417" s="14"/>
      <c r="AI417" s="14"/>
      <c r="AJ417" s="15"/>
    </row>
    <row r="418" spans="1:36" s="1" customFormat="1" ht="13.5" customHeight="1" x14ac:dyDescent="0.25">
      <c r="A418" s="271"/>
      <c r="B418" s="5"/>
      <c r="C418" s="659" t="s">
        <v>62</v>
      </c>
      <c r="D418" s="11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3"/>
      <c r="AA418" s="14"/>
      <c r="AB418" s="14"/>
      <c r="AC418" s="397"/>
      <c r="AD418" s="14"/>
      <c r="AE418" s="14"/>
      <c r="AF418" s="14"/>
      <c r="AG418" s="14"/>
      <c r="AH418" s="14"/>
      <c r="AI418" s="14"/>
      <c r="AJ418" s="15"/>
    </row>
    <row r="419" spans="1:36" s="1" customFormat="1" ht="13.5" customHeight="1" x14ac:dyDescent="0.25">
      <c r="A419" s="271"/>
      <c r="B419" s="5"/>
      <c r="C419" s="659" t="s">
        <v>62</v>
      </c>
      <c r="D419" s="11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3"/>
      <c r="AA419" s="14"/>
      <c r="AB419" s="14"/>
      <c r="AC419" s="397"/>
      <c r="AD419" s="14"/>
      <c r="AE419" s="14"/>
      <c r="AF419" s="14"/>
      <c r="AG419" s="14"/>
      <c r="AH419" s="14"/>
      <c r="AI419" s="14"/>
      <c r="AJ419" s="15"/>
    </row>
    <row r="420" spans="1:36" s="1" customFormat="1" ht="13.5" customHeight="1" x14ac:dyDescent="0.25">
      <c r="A420" s="271"/>
      <c r="B420" s="5"/>
      <c r="C420" s="659" t="s">
        <v>62</v>
      </c>
      <c r="D420" s="11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3"/>
      <c r="AA420" s="14"/>
      <c r="AB420" s="14"/>
      <c r="AC420" s="397"/>
      <c r="AD420" s="14"/>
      <c r="AE420" s="14"/>
      <c r="AF420" s="14"/>
      <c r="AG420" s="14"/>
      <c r="AH420" s="14"/>
      <c r="AI420" s="14"/>
      <c r="AJ420" s="15"/>
    </row>
    <row r="421" spans="1:36" s="1" customFormat="1" ht="13.5" customHeight="1" x14ac:dyDescent="0.25">
      <c r="A421" s="271"/>
      <c r="B421" s="5"/>
      <c r="C421" s="659" t="s">
        <v>62</v>
      </c>
      <c r="D421" s="11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3"/>
      <c r="AA421" s="14"/>
      <c r="AB421" s="14"/>
      <c r="AC421" s="397"/>
      <c r="AD421" s="14"/>
      <c r="AE421" s="14"/>
      <c r="AF421" s="14"/>
      <c r="AG421" s="14"/>
      <c r="AH421" s="14"/>
      <c r="AI421" s="14"/>
      <c r="AJ421" s="15"/>
    </row>
    <row r="422" spans="1:36" s="337" customFormat="1" ht="27" customHeight="1" x14ac:dyDescent="0.25">
      <c r="D422" s="629" t="s">
        <v>35</v>
      </c>
      <c r="AC422" s="454"/>
      <c r="AF422" s="629" t="s">
        <v>249</v>
      </c>
    </row>
    <row r="423" spans="1:36" s="1" customFormat="1" x14ac:dyDescent="0.25">
      <c r="A423" s="271"/>
      <c r="C423" s="659" t="s">
        <v>62</v>
      </c>
      <c r="AC423" s="394"/>
    </row>
    <row r="424" spans="1:36" s="1" customFormat="1" x14ac:dyDescent="0.25">
      <c r="A424" s="271"/>
      <c r="C424" s="659" t="s">
        <v>62</v>
      </c>
      <c r="M424" s="642"/>
      <c r="AC424" s="394"/>
    </row>
    <row r="425" spans="1:36" s="1" customFormat="1" x14ac:dyDescent="0.25">
      <c r="A425" s="271"/>
      <c r="C425" s="659" t="s">
        <v>62</v>
      </c>
      <c r="AC425" s="394"/>
    </row>
    <row r="426" spans="1:36" s="1" customFormat="1" x14ac:dyDescent="0.25">
      <c r="A426" s="271"/>
      <c r="C426" s="659" t="s">
        <v>62</v>
      </c>
      <c r="AC426" s="394"/>
    </row>
    <row r="427" spans="1:36" s="1" customFormat="1" x14ac:dyDescent="0.25">
      <c r="A427" s="271"/>
      <c r="C427" s="659" t="s">
        <v>62</v>
      </c>
      <c r="AC427" s="394"/>
    </row>
    <row r="428" spans="1:36" s="1" customFormat="1" x14ac:dyDescent="0.25">
      <c r="A428" s="271"/>
      <c r="C428" s="659" t="s">
        <v>62</v>
      </c>
      <c r="AC428" s="394"/>
    </row>
    <row r="429" spans="1:36" s="1" customFormat="1" x14ac:dyDescent="0.25">
      <c r="A429" s="271"/>
      <c r="C429" s="659" t="s">
        <v>62</v>
      </c>
      <c r="AC429" s="394"/>
    </row>
    <row r="430" spans="1:36" s="1" customFormat="1" x14ac:dyDescent="0.25">
      <c r="A430" s="271"/>
      <c r="C430" s="659" t="s">
        <v>62</v>
      </c>
      <c r="AC430" s="394"/>
    </row>
    <row r="431" spans="1:36" s="1" customFormat="1" x14ac:dyDescent="0.25">
      <c r="A431" s="271"/>
      <c r="C431" s="659" t="s">
        <v>62</v>
      </c>
      <c r="AC431" s="394"/>
    </row>
    <row r="432" spans="1:36" s="1" customFormat="1" x14ac:dyDescent="0.25">
      <c r="A432" s="271"/>
      <c r="C432" s="659" t="s">
        <v>62</v>
      </c>
      <c r="AC432" s="394"/>
    </row>
    <row r="433" spans="1:29" s="1" customFormat="1" x14ac:dyDescent="0.25">
      <c r="A433" s="271"/>
      <c r="C433" s="659" t="s">
        <v>62</v>
      </c>
      <c r="AC433" s="394"/>
    </row>
    <row r="434" spans="1:29" s="1" customFormat="1" x14ac:dyDescent="0.25">
      <c r="A434" s="271"/>
      <c r="C434" s="659" t="s">
        <v>62</v>
      </c>
      <c r="AC434" s="394"/>
    </row>
    <row r="435" spans="1:29" s="1" customFormat="1" ht="15" customHeight="1" x14ac:dyDescent="0.25">
      <c r="A435" s="271"/>
      <c r="C435" s="659" t="s">
        <v>62</v>
      </c>
      <c r="AC435" s="394"/>
    </row>
    <row r="436" spans="1:29" s="1" customFormat="1" ht="15" customHeight="1" x14ac:dyDescent="0.25">
      <c r="A436" s="271"/>
      <c r="C436" s="659" t="s">
        <v>62</v>
      </c>
      <c r="AC436" s="394"/>
    </row>
    <row r="437" spans="1:29" s="1" customFormat="1" ht="15" customHeight="1" x14ac:dyDescent="0.25">
      <c r="A437" s="271"/>
      <c r="C437" s="659" t="s">
        <v>62</v>
      </c>
      <c r="AC437" s="394"/>
    </row>
    <row r="438" spans="1:29" s="1" customFormat="1" x14ac:dyDescent="0.25">
      <c r="A438" s="271"/>
      <c r="C438" s="659" t="s">
        <v>62</v>
      </c>
      <c r="AC438" s="394"/>
    </row>
    <row r="439" spans="1:29" s="1" customFormat="1" x14ac:dyDescent="0.25">
      <c r="A439" s="271"/>
      <c r="C439" s="659" t="s">
        <v>62</v>
      </c>
      <c r="AC439" s="394"/>
    </row>
    <row r="440" spans="1:29" s="1" customFormat="1" x14ac:dyDescent="0.25">
      <c r="A440" s="271"/>
      <c r="C440" s="659" t="s">
        <v>62</v>
      </c>
      <c r="AC440" s="394"/>
    </row>
    <row r="441" spans="1:29" s="1" customFormat="1" x14ac:dyDescent="0.25">
      <c r="A441" s="271"/>
      <c r="C441" s="659" t="s">
        <v>62</v>
      </c>
      <c r="AC441" s="394"/>
    </row>
    <row r="442" spans="1:29" s="1" customFormat="1" x14ac:dyDescent="0.25">
      <c r="A442" s="271"/>
      <c r="C442" s="659" t="s">
        <v>62</v>
      </c>
      <c r="AC442" s="394"/>
    </row>
    <row r="443" spans="1:29" s="1" customFormat="1" x14ac:dyDescent="0.25">
      <c r="A443" s="271"/>
      <c r="C443" s="659" t="s">
        <v>62</v>
      </c>
      <c r="AC443" s="394"/>
    </row>
    <row r="444" spans="1:29" s="1" customFormat="1" x14ac:dyDescent="0.25">
      <c r="A444" s="271"/>
      <c r="C444" s="659" t="s">
        <v>62</v>
      </c>
      <c r="AC444" s="394"/>
    </row>
    <row r="445" spans="1:29" s="1" customFormat="1" x14ac:dyDescent="0.25">
      <c r="A445" s="271"/>
      <c r="C445" s="659" t="s">
        <v>62</v>
      </c>
      <c r="AC445" s="394"/>
    </row>
    <row r="446" spans="1:29" s="1" customFormat="1" x14ac:dyDescent="0.25">
      <c r="A446" s="271"/>
      <c r="C446" s="659" t="s">
        <v>62</v>
      </c>
      <c r="AC446" s="394"/>
    </row>
    <row r="447" spans="1:29" s="1" customFormat="1" x14ac:dyDescent="0.25">
      <c r="A447" s="271"/>
      <c r="C447" s="659" t="s">
        <v>62</v>
      </c>
      <c r="AC447" s="394"/>
    </row>
    <row r="448" spans="1:29" s="1" customFormat="1" x14ac:dyDescent="0.25">
      <c r="A448" s="271"/>
      <c r="C448" s="659" t="s">
        <v>62</v>
      </c>
      <c r="AC448" s="394"/>
    </row>
    <row r="449" spans="1:54" s="1" customFormat="1" x14ac:dyDescent="0.25">
      <c r="A449" s="271"/>
      <c r="C449" s="659" t="s">
        <v>62</v>
      </c>
      <c r="AC449" s="394"/>
    </row>
    <row r="450" spans="1:54" s="1" customFormat="1" x14ac:dyDescent="0.25">
      <c r="A450" s="271"/>
      <c r="C450" s="659" t="s">
        <v>62</v>
      </c>
      <c r="AC450" s="394"/>
    </row>
    <row r="451" spans="1:54" s="1" customFormat="1" x14ac:dyDescent="0.25">
      <c r="A451" s="271"/>
      <c r="C451" s="659" t="s">
        <v>62</v>
      </c>
      <c r="AC451" s="394"/>
    </row>
    <row r="452" spans="1:54" s="375" customFormat="1" ht="45" customHeight="1" x14ac:dyDescent="0.45">
      <c r="D452" s="375" t="s">
        <v>55</v>
      </c>
      <c r="AC452" s="455"/>
      <c r="AF452" s="375" t="s">
        <v>273</v>
      </c>
      <c r="AY452" s="376"/>
      <c r="AZ452" s="376"/>
      <c r="BA452" s="376"/>
      <c r="BB452" s="376"/>
    </row>
    <row r="453" spans="1:54" s="331" customFormat="1" ht="37.5" customHeight="1" x14ac:dyDescent="0.25">
      <c r="A453" s="332"/>
      <c r="B453" s="332"/>
      <c r="C453" s="332"/>
      <c r="D453" s="342" t="s">
        <v>150</v>
      </c>
      <c r="E453" s="332"/>
      <c r="F453" s="332"/>
      <c r="G453" s="332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  <c r="T453" s="332"/>
      <c r="U453" s="332"/>
      <c r="AC453" s="453"/>
      <c r="AF453" s="342" t="s">
        <v>277</v>
      </c>
      <c r="AY453" s="333"/>
      <c r="AZ453" s="333"/>
      <c r="BA453" s="333"/>
      <c r="BB453" s="333"/>
    </row>
    <row r="454" spans="1:54" s="1" customFormat="1" x14ac:dyDescent="0.25">
      <c r="A454" s="271"/>
      <c r="C454" s="659" t="s">
        <v>62</v>
      </c>
      <c r="AC454" s="394"/>
    </row>
    <row r="455" spans="1:54" s="1" customFormat="1" ht="33" customHeight="1" x14ac:dyDescent="0.25">
      <c r="A455" s="271"/>
      <c r="C455" s="659" t="s">
        <v>62</v>
      </c>
      <c r="D455" s="771" t="str">
        <f>$D$184</f>
        <v>Losun árið 2023 í samanburði við losun fyrri ára</v>
      </c>
      <c r="E455" s="771"/>
      <c r="F455" s="771"/>
      <c r="G455" s="771"/>
      <c r="H455" s="771"/>
      <c r="I455" s="771"/>
      <c r="J455" s="771"/>
      <c r="K455" s="771"/>
      <c r="L455" s="771"/>
      <c r="M455" s="771"/>
      <c r="N455" s="771"/>
      <c r="O455" s="771"/>
      <c r="P455" s="771"/>
      <c r="AC455" s="394"/>
      <c r="AF455" s="771" t="str">
        <f>$AF$4</f>
        <v>Emissions in 2023 compared to emissions in previous years</v>
      </c>
      <c r="AG455" s="771"/>
      <c r="AH455" s="771"/>
      <c r="AI455" s="771"/>
      <c r="AJ455" s="771"/>
      <c r="AK455" s="771"/>
      <c r="AL455" s="771"/>
      <c r="AM455" s="771"/>
      <c r="AN455" s="771"/>
      <c r="AO455" s="771"/>
      <c r="AP455" s="771"/>
      <c r="AQ455" s="771"/>
      <c r="AR455" s="771"/>
    </row>
    <row r="456" spans="1:54" s="1" customFormat="1" ht="29.1" customHeight="1" x14ac:dyDescent="0.25">
      <c r="A456" s="271"/>
      <c r="C456" s="659" t="s">
        <v>62</v>
      </c>
      <c r="D456" s="334"/>
      <c r="E456" s="839" t="str">
        <f>"Losun "&amp;$B$2</f>
        <v>Losun 2023</v>
      </c>
      <c r="F456" s="840"/>
      <c r="G456" s="841"/>
      <c r="H456" s="839" t="str">
        <f>"Breyting frá "&amp;$B$3</f>
        <v>Breyting frá 2022</v>
      </c>
      <c r="I456" s="840"/>
      <c r="J456" s="841"/>
      <c r="K456" s="839" t="str">
        <f>"Breyting frá "&amp;$B$4</f>
        <v>Breyting frá 2005</v>
      </c>
      <c r="L456" s="840"/>
      <c r="M456" s="841"/>
      <c r="N456" s="839" t="str">
        <f>"Breyting frá "&amp;$B$5</f>
        <v>Breyting frá 1990</v>
      </c>
      <c r="O456" s="840"/>
      <c r="P456" s="840"/>
      <c r="AC456" s="394"/>
      <c r="AF456" s="334"/>
      <c r="AG456" s="772" t="str">
        <f>"Emissions in "&amp;$B$2</f>
        <v>Emissions in 2023</v>
      </c>
      <c r="AH456" s="773"/>
      <c r="AI456" s="774"/>
      <c r="AJ456" s="772" t="str">
        <f>"Change from "&amp;$B$3</f>
        <v>Change from 2022</v>
      </c>
      <c r="AK456" s="773"/>
      <c r="AL456" s="774"/>
      <c r="AM456" s="772" t="str">
        <f>"Change from "&amp;$B$4</f>
        <v>Change from 2005</v>
      </c>
      <c r="AN456" s="773"/>
      <c r="AO456" s="774"/>
      <c r="AP456" s="772" t="str">
        <f>"Change from "&amp;$B$5</f>
        <v>Change from 1990</v>
      </c>
      <c r="AQ456" s="773"/>
      <c r="AR456" s="773"/>
    </row>
    <row r="457" spans="1:54" s="1" customFormat="1" x14ac:dyDescent="0.25">
      <c r="A457" s="271"/>
      <c r="C457" s="659" t="s">
        <v>62</v>
      </c>
      <c r="D457" s="334"/>
      <c r="E457" s="776" t="s">
        <v>5</v>
      </c>
      <c r="F457" s="776"/>
      <c r="G457" s="336" t="s">
        <v>4</v>
      </c>
      <c r="H457" s="776" t="s">
        <v>5</v>
      </c>
      <c r="I457" s="776"/>
      <c r="J457" s="336" t="s">
        <v>4</v>
      </c>
      <c r="K457" s="776" t="s">
        <v>5</v>
      </c>
      <c r="L457" s="776"/>
      <c r="M457" s="336" t="s">
        <v>4</v>
      </c>
      <c r="N457" s="776" t="s">
        <v>5</v>
      </c>
      <c r="O457" s="776"/>
      <c r="P457" s="335" t="s">
        <v>4</v>
      </c>
      <c r="AC457" s="394"/>
      <c r="AF457" s="334"/>
      <c r="AG457" s="775" t="s">
        <v>238</v>
      </c>
      <c r="AH457" s="776"/>
      <c r="AI457" s="336" t="s">
        <v>4</v>
      </c>
      <c r="AJ457" s="775" t="s">
        <v>238</v>
      </c>
      <c r="AK457" s="776"/>
      <c r="AL457" s="336" t="s">
        <v>4</v>
      </c>
      <c r="AM457" s="775" t="s">
        <v>238</v>
      </c>
      <c r="AN457" s="776"/>
      <c r="AO457" s="336" t="s">
        <v>4</v>
      </c>
      <c r="AP457" s="775" t="s">
        <v>238</v>
      </c>
      <c r="AQ457" s="776"/>
      <c r="AR457" s="335" t="s">
        <v>4</v>
      </c>
    </row>
    <row r="458" spans="1:54" s="1" customFormat="1" ht="21" customHeight="1" x14ac:dyDescent="0.25">
      <c r="A458" s="266" t="s">
        <v>140</v>
      </c>
      <c r="C458" s="659" t="s">
        <v>62</v>
      </c>
      <c r="D458" s="51" t="str">
        <f>'Talnagögn | Numerical Data'!$D$74</f>
        <v>Áburðarnotkun í landbúnaði</v>
      </c>
      <c r="E458" s="763" cm="1">
        <f t="array" ref="E458">INDEX('Talnagögn | Numerical Data'!$1:$1048576,_xlfn.XMATCH($A458,'Talnagögn | Numerical Data'!$B:$B),_xlfn.XMATCH($B$2,'Talnagögn | Numerical Data'!$72:$72))</f>
        <v>125.06651905599598</v>
      </c>
      <c r="F458" s="763"/>
      <c r="G458" s="45">
        <f>$E$458/$E$464</f>
        <v>0.22126323889911015</v>
      </c>
      <c r="H458" s="728" cm="1">
        <f t="array" ref="H458">INDEX('Talnagögn | Numerical Data'!$1:$1048576,_xlfn.XMATCH($A458,'Talnagögn | Numerical Data'!$B:$B),_xlfn.XMATCH($B$2,'Talnagögn | Numerical Data'!$72:$72))-INDEX('Talnagögn | Numerical Data'!$1:$1048576,_xlfn.XMATCH($A458,'Talnagögn | Numerical Data'!$B:$B),_xlfn.XMATCH($B$3,'Talnagögn | Numerical Data'!$72:$72))</f>
        <v>-12.166805919169391</v>
      </c>
      <c r="I458" s="728"/>
      <c r="J458" s="53" cm="1">
        <f t="array" ref="J458">INDEX('Talnagögn | Numerical Data'!$1:$1048576, _xlfn.XMATCH($A458,'Talnagögn | Numerical Data'!$B:$B), _xlfn.XMATCH($B$2,'Talnagögn | Numerical Data'!$72:$72))/INDEX('Talnagögn | Numerical Data'!$1:$1048576, _xlfn.XMATCH($A458,'Talnagögn | Numerical Data'!$B:$B), _xlfn.XMATCH($B$3,'Talnagögn | Numerical Data'!$72:$72))-1</f>
        <v>-8.8657809037062774E-2</v>
      </c>
      <c r="K458" s="740" cm="1">
        <f t="array" ref="K458">INDEX('Talnagögn | Numerical Data'!$1:$1048576,_xlfn.XMATCH($A458,'Talnagögn | Numerical Data'!$B:$B),_xlfn.XMATCH($B$2,'Talnagögn | Numerical Data'!$72:$72))-INDEX('Talnagögn | Numerical Data'!$1:$1048576,_xlfn.XMATCH($A458,'Talnagögn | Numerical Data'!$B:$B),_xlfn.XMATCH($B$4,'Talnagögn | Numerical Data'!$72:$72))</f>
        <v>-7.5797763498083128</v>
      </c>
      <c r="L458" s="740"/>
      <c r="M458" s="53" cm="1">
        <f t="array" ref="M458">INDEX('Talnagögn | Numerical Data'!$1:$1048576,_xlfn.XMATCH($A458,'Talnagögn | Numerical Data'!$B:$B),_xlfn.XMATCH($B$2,'Talnagögn | Numerical Data'!$72:$72))/INDEX('Talnagögn | Numerical Data'!$1:$1048576,_xlfn.XMATCH($A458,'Talnagögn | Numerical Data'!$B:$B),_xlfn.XMATCH($B$4,'Talnagögn | Numerical Data'!$72:$72))-1</f>
        <v>-5.7142766985082694E-2</v>
      </c>
      <c r="N458" s="728" cm="1">
        <f t="array" ref="N458">INDEX('Talnagögn | Numerical Data'!$1:$1048576,_xlfn.XMATCH($A458,'Talnagögn | Numerical Data'!$B:$B),_xlfn.XMATCH($B$2,'Talnagögn | Numerical Data'!$72:$72))-INDEX('Talnagögn | Numerical Data'!$1:$1048576,_xlfn.XMATCH($A458,'Talnagögn | Numerical Data'!$B:$B),_xlfn.XMATCH($B$5,'Talnagögn | Numerical Data'!$72:$72))</f>
        <v>-25.381610298529367</v>
      </c>
      <c r="O458" s="728"/>
      <c r="P458" s="8" cm="1">
        <f t="array" ref="P458">INDEX('Talnagögn | Numerical Data'!$1:$1048576,_xlfn.XMATCH($A458,'Talnagögn | Numerical Data'!$B:$B),_xlfn.XMATCH($B$2,'Talnagögn | Numerical Data'!$72:$72))/INDEX('Talnagögn | Numerical Data'!$1:$1048576,_xlfn.XMATCH($A458,'Talnagögn | Numerical Data'!$B:$B),_xlfn.XMATCH($B$5,'Talnagögn | Numerical Data'!$72:$72))-1</f>
        <v>-0.16870671910262547</v>
      </c>
      <c r="Q458" s="831"/>
      <c r="R458" s="831"/>
      <c r="S458" s="8"/>
      <c r="T458" s="831"/>
      <c r="U458" s="831"/>
      <c r="V458" s="8"/>
      <c r="W458" s="831"/>
      <c r="X458" s="831"/>
      <c r="Y458" s="8"/>
      <c r="Z458" s="831"/>
      <c r="AA458" s="831"/>
      <c r="AC458" s="394"/>
      <c r="AF458" s="437" t="str">
        <f>'Talnagögn | Numerical Data'!$E$74</f>
        <v>Fertilizer Use in Agriculture</v>
      </c>
      <c r="AG458" s="768" cm="1">
        <f t="array" ref="AG458">INDEX('Talnagögn | Numerical Data'!$1:$1048576,_xlfn.XMATCH($A458,'Talnagögn | Numerical Data'!$B:$B),_xlfn.XMATCH($B$2,'Talnagögn | Numerical Data'!$72:$72))</f>
        <v>125.06651905599598</v>
      </c>
      <c r="AH458" s="763"/>
      <c r="AI458" s="45">
        <f>$E$458/$E$464</f>
        <v>0.22126323889911015</v>
      </c>
      <c r="AJ458" s="728" cm="1">
        <f t="array" ref="AJ458">INDEX('Talnagögn | Numerical Data'!$1:$1048576,_xlfn.XMATCH($A458,'Talnagögn | Numerical Data'!$B:$B),_xlfn.XMATCH($B$2,'Talnagögn | Numerical Data'!$72:$72))-INDEX('Talnagögn | Numerical Data'!$1:$1048576,_xlfn.XMATCH($A458,'Talnagögn | Numerical Data'!$B:$B),_xlfn.XMATCH($B$3,'Talnagögn | Numerical Data'!$72:$72))</f>
        <v>-12.166805919169391</v>
      </c>
      <c r="AK458" s="728"/>
      <c r="AL458" s="53" cm="1">
        <f t="array" ref="AL458">INDEX('Talnagögn | Numerical Data'!$1:$1048576, _xlfn.XMATCH($A458,'Talnagögn | Numerical Data'!$B:$B), _xlfn.XMATCH($B$2,'Talnagögn | Numerical Data'!$72:$72))/INDEX('Talnagögn | Numerical Data'!$1:$1048576, _xlfn.XMATCH($A458,'Talnagögn | Numerical Data'!$B:$B), _xlfn.XMATCH($B$3,'Talnagögn | Numerical Data'!$72:$72))-1</f>
        <v>-8.8657809037062774E-2</v>
      </c>
      <c r="AM458" s="740" cm="1">
        <f t="array" ref="AM458">INDEX('Talnagögn | Numerical Data'!$1:$1048576,_xlfn.XMATCH($A458,'Talnagögn | Numerical Data'!$B:$B),_xlfn.XMATCH($B$2,'Talnagögn | Numerical Data'!$72:$72))-INDEX('Talnagögn | Numerical Data'!$1:$1048576,_xlfn.XMATCH($A458,'Talnagögn | Numerical Data'!$B:$B),_xlfn.XMATCH($B$4,'Talnagögn | Numerical Data'!$72:$72))</f>
        <v>-7.5797763498083128</v>
      </c>
      <c r="AN458" s="740"/>
      <c r="AO458" s="53" cm="1">
        <f t="array" ref="AO458">INDEX('Talnagögn | Numerical Data'!$1:$1048576,_xlfn.XMATCH($A458,'Talnagögn | Numerical Data'!$B:$B),_xlfn.XMATCH($B$2,'Talnagögn | Numerical Data'!$72:$72))/INDEX('Talnagögn | Numerical Data'!$1:$1048576,_xlfn.XMATCH($A458,'Talnagögn | Numerical Data'!$B:$B),_xlfn.XMATCH($B$4,'Talnagögn | Numerical Data'!$72:$72))-1</f>
        <v>-5.7142766985082694E-2</v>
      </c>
      <c r="AP458" s="728" cm="1">
        <f t="array" ref="AP458">INDEX('Talnagögn | Numerical Data'!$1:$1048576,_xlfn.XMATCH($A458,'Talnagögn | Numerical Data'!$B:$B),_xlfn.XMATCH($B$2,'Talnagögn | Numerical Data'!$72:$72))-INDEX('Talnagögn | Numerical Data'!$1:$1048576,_xlfn.XMATCH($A458,'Talnagögn | Numerical Data'!$B:$B),_xlfn.XMATCH($B$5,'Talnagögn | Numerical Data'!$72:$72))</f>
        <v>-25.381610298529367</v>
      </c>
      <c r="AQ458" s="728"/>
      <c r="AR458" s="8" cm="1">
        <f t="array" ref="AR458">INDEX('Talnagögn | Numerical Data'!$1:$1048576,_xlfn.XMATCH($A458,'Talnagögn | Numerical Data'!$B:$B),_xlfn.XMATCH($B$2,'Talnagögn | Numerical Data'!$72:$72))/INDEX('Talnagögn | Numerical Data'!$1:$1048576,_xlfn.XMATCH($A458,'Talnagögn | Numerical Data'!$B:$B),_xlfn.XMATCH($B$5,'Talnagögn | Numerical Data'!$72:$72))-1</f>
        <v>-0.16870671910262547</v>
      </c>
    </row>
    <row r="459" spans="1:54" s="1" customFormat="1" ht="21" customHeight="1" x14ac:dyDescent="0.25">
      <c r="A459" s="266" t="s">
        <v>141</v>
      </c>
      <c r="C459" s="659" t="s">
        <v>62</v>
      </c>
      <c r="D459" s="51" t="str">
        <f>'Talnagögn | Numerical Data'!$D$81</f>
        <v>Nautgripir</v>
      </c>
      <c r="E459" s="768" cm="1">
        <f t="array" ref="E459">INDEX('Talnagögn | Numerical Data'!$1:$1048576,_xlfn.XMATCH($A459,'Talnagögn | Numerical Data'!$B:$B),_xlfn.XMATCH($B$2,'Talnagögn | Numerical Data'!$72:$72))</f>
        <v>174.80922310000031</v>
      </c>
      <c r="F459" s="763"/>
      <c r="G459" s="45">
        <f>$E$459/$E$464</f>
        <v>0.30926626234176668</v>
      </c>
      <c r="H459" s="739" cm="1">
        <f t="array" ref="H459">INDEX('Talnagögn | Numerical Data'!$1:$1048576,_xlfn.XMATCH($A459,'Talnagögn | Numerical Data'!$B:$B),_xlfn.XMATCH($B$2,'Talnagögn | Numerical Data'!$72:$72))-INDEX('Talnagögn | Numerical Data'!$1:$1048576,_xlfn.XMATCH($A459,'Talnagögn | Numerical Data'!$B:$B),_xlfn.XMATCH($B$3,'Talnagögn | Numerical Data'!$72:$72))</f>
        <v>-5.850387340391535</v>
      </c>
      <c r="I459" s="740"/>
      <c r="J459" s="53" cm="1">
        <f t="array" ref="J459">INDEX('Talnagögn | Numerical Data'!$1:$1048576, _xlfn.XMATCH($A459,'Talnagögn | Numerical Data'!$B:$B), _xlfn.XMATCH($B$2,'Talnagögn | Numerical Data'!$72:$72))/INDEX('Talnagögn | Numerical Data'!$1:$1048576, _xlfn.XMATCH($A459,'Talnagögn | Numerical Data'!$B:$B), _xlfn.XMATCH($B$3,'Talnagögn | Numerical Data'!$72:$72))-1</f>
        <v>-3.2383482540065844E-2</v>
      </c>
      <c r="K459" s="760" cm="1">
        <f t="array" ref="K459">INDEX('Talnagögn | Numerical Data'!$1:$1048576,_xlfn.XMATCH($A459,'Talnagögn | Numerical Data'!$B:$B),_xlfn.XMATCH($B$2,'Talnagögn | Numerical Data'!$72:$72))-INDEX('Talnagögn | Numerical Data'!$1:$1048576,_xlfn.XMATCH($A459,'Talnagögn | Numerical Data'!$B:$B),_xlfn.XMATCH($B$4,'Talnagögn | Numerical Data'!$72:$72))</f>
        <v>20.171856007501702</v>
      </c>
      <c r="L459" s="728"/>
      <c r="M459" s="45" cm="1">
        <f t="array" ref="M459">INDEX('Talnagögn | Numerical Data'!$1:$1048576,_xlfn.XMATCH($A459,'Talnagögn | Numerical Data'!$B:$B),_xlfn.XMATCH($B$2,'Talnagögn | Numerical Data'!$72:$72))/INDEX('Talnagögn | Numerical Data'!$1:$1048576,_xlfn.XMATCH($A459,'Talnagögn | Numerical Data'!$B:$B),_xlfn.XMATCH($B$4,'Talnagögn | Numerical Data'!$72:$72))-1</f>
        <v>0.13044619413001013</v>
      </c>
      <c r="N459" s="760" cm="1">
        <f t="array" ref="N459">INDEX('Talnagögn | Numerical Data'!$1:$1048576,_xlfn.XMATCH($A459,'Talnagögn | Numerical Data'!$B:$B),_xlfn.XMATCH($B$2,'Talnagögn | Numerical Data'!$72:$72))-INDEX('Talnagögn | Numerical Data'!$1:$1048576,_xlfn.XMATCH($A459,'Talnagögn | Numerical Data'!$B:$B),_xlfn.XMATCH($B$5,'Talnagögn | Numerical Data'!$72:$72))</f>
        <v>-13.195465654180794</v>
      </c>
      <c r="O459" s="728"/>
      <c r="P459" s="43" cm="1">
        <f t="array" ref="P459">INDEX('Talnagögn | Numerical Data'!$1:$1048576,_xlfn.XMATCH($A459,'Talnagögn | Numerical Data'!$B:$B),_xlfn.XMATCH($B$2,'Talnagögn | Numerical Data'!$72:$72))/INDEX('Talnagögn | Numerical Data'!$1:$1048576,_xlfn.XMATCH($A459,'Talnagögn | Numerical Data'!$B:$B),_xlfn.XMATCH($B$5,'Talnagögn | Numerical Data'!$72:$72))-1</f>
        <v>-7.0186896622743578E-2</v>
      </c>
      <c r="Q459" s="831"/>
      <c r="R459" s="831"/>
      <c r="S459" s="8"/>
      <c r="T459" s="831"/>
      <c r="U459" s="831"/>
      <c r="V459" s="8"/>
      <c r="W459" s="831"/>
      <c r="X459" s="831"/>
      <c r="Y459" s="8"/>
      <c r="Z459" s="831"/>
      <c r="AA459" s="831"/>
      <c r="AC459" s="394"/>
      <c r="AF459" s="437" t="str">
        <f>'Talnagögn | Numerical Data'!$E$81</f>
        <v>Cattle</v>
      </c>
      <c r="AG459" s="768" cm="1">
        <f t="array" ref="AG459">INDEX('Talnagögn | Numerical Data'!$1:$1048576,_xlfn.XMATCH($A459,'Talnagögn | Numerical Data'!$B:$B),_xlfn.XMATCH($B$2,'Talnagögn | Numerical Data'!$72:$72))</f>
        <v>174.80922310000031</v>
      </c>
      <c r="AH459" s="763"/>
      <c r="AI459" s="45">
        <f>$E$459/$E$464</f>
        <v>0.30926626234176668</v>
      </c>
      <c r="AJ459" s="739" cm="1">
        <f t="array" ref="AJ459">INDEX('Talnagögn | Numerical Data'!$1:$1048576,_xlfn.XMATCH($A459,'Talnagögn | Numerical Data'!$B:$B),_xlfn.XMATCH($B$2,'Talnagögn | Numerical Data'!$72:$72))-INDEX('Talnagögn | Numerical Data'!$1:$1048576,_xlfn.XMATCH($A459,'Talnagögn | Numerical Data'!$B:$B),_xlfn.XMATCH($B$3,'Talnagögn | Numerical Data'!$72:$72))</f>
        <v>-5.850387340391535</v>
      </c>
      <c r="AK459" s="740"/>
      <c r="AL459" s="53" cm="1">
        <f t="array" ref="AL459">INDEX('Talnagögn | Numerical Data'!$1:$1048576, _xlfn.XMATCH($A459,'Talnagögn | Numerical Data'!$B:$B), _xlfn.XMATCH($B$2,'Talnagögn | Numerical Data'!$72:$72))/INDEX('Talnagögn | Numerical Data'!$1:$1048576, _xlfn.XMATCH($A459,'Talnagögn | Numerical Data'!$B:$B), _xlfn.XMATCH($B$3,'Talnagögn | Numerical Data'!$72:$72))-1</f>
        <v>-3.2383482540065844E-2</v>
      </c>
      <c r="AM459" s="760" cm="1">
        <f t="array" ref="AM459">INDEX('Talnagögn | Numerical Data'!$1:$1048576,_xlfn.XMATCH($A459,'Talnagögn | Numerical Data'!$B:$B),_xlfn.XMATCH($B$2,'Talnagögn | Numerical Data'!$72:$72))-INDEX('Talnagögn | Numerical Data'!$1:$1048576,_xlfn.XMATCH($A459,'Talnagögn | Numerical Data'!$B:$B),_xlfn.XMATCH($B$4,'Talnagögn | Numerical Data'!$72:$72))</f>
        <v>20.171856007501702</v>
      </c>
      <c r="AN459" s="728"/>
      <c r="AO459" s="45" cm="1">
        <f t="array" ref="AO459">INDEX('Talnagögn | Numerical Data'!$1:$1048576,_xlfn.XMATCH($A459,'Talnagögn | Numerical Data'!$B:$B),_xlfn.XMATCH($B$2,'Talnagögn | Numerical Data'!$72:$72))/INDEX('Talnagögn | Numerical Data'!$1:$1048576,_xlfn.XMATCH($A459,'Talnagögn | Numerical Data'!$B:$B),_xlfn.XMATCH($B$4,'Talnagögn | Numerical Data'!$72:$72))-1</f>
        <v>0.13044619413001013</v>
      </c>
      <c r="AP459" s="760" cm="1">
        <f t="array" ref="AP459">INDEX('Talnagögn | Numerical Data'!$1:$1048576,_xlfn.XMATCH($A459,'Talnagögn | Numerical Data'!$B:$B),_xlfn.XMATCH($B$2,'Talnagögn | Numerical Data'!$72:$72))-INDEX('Talnagögn | Numerical Data'!$1:$1048576,_xlfn.XMATCH($A459,'Talnagögn | Numerical Data'!$B:$B),_xlfn.XMATCH($B$5,'Talnagögn | Numerical Data'!$72:$72))</f>
        <v>-13.195465654180794</v>
      </c>
      <c r="AQ459" s="728"/>
      <c r="AR459" s="43" cm="1">
        <f t="array" ref="AR459">INDEX('Talnagögn | Numerical Data'!$1:$1048576,_xlfn.XMATCH($A459,'Talnagögn | Numerical Data'!$B:$B),_xlfn.XMATCH($B$2,'Talnagögn | Numerical Data'!$72:$72))/INDEX('Talnagögn | Numerical Data'!$1:$1048576,_xlfn.XMATCH($A459,'Talnagögn | Numerical Data'!$B:$B),_xlfn.XMATCH($B$5,'Talnagögn | Numerical Data'!$72:$72))-1</f>
        <v>-7.0186896622743578E-2</v>
      </c>
    </row>
    <row r="460" spans="1:54" s="1" customFormat="1" ht="21" customHeight="1" x14ac:dyDescent="0.25">
      <c r="A460" s="266" t="s">
        <v>142</v>
      </c>
      <c r="C460" s="659" t="s">
        <v>62</v>
      </c>
      <c r="D460" s="51" t="str">
        <f>'Talnagögn | Numerical Data'!$D$85</f>
        <v>Sauðfé</v>
      </c>
      <c r="E460" s="768" cm="1">
        <f t="array" ref="E460">INDEX('Talnagögn | Numerical Data'!$1:$1048576,_xlfn.XMATCH($A460,'Talnagögn | Numerical Data'!$B:$B),_xlfn.XMATCH($B$2,'Talnagögn | Numerical Data'!$72:$72))</f>
        <v>141.71684053086173</v>
      </c>
      <c r="F460" s="763"/>
      <c r="G460" s="45">
        <f>$E$460/$E$464</f>
        <v>0.25072039566694759</v>
      </c>
      <c r="H460" s="739" cm="1">
        <f t="array" ref="H460">INDEX('Talnagögn | Numerical Data'!$1:$1048576,_xlfn.XMATCH($A460,'Talnagögn | Numerical Data'!$B:$B),_xlfn.XMATCH($B$2,'Talnagögn | Numerical Data'!$72:$72))-INDEX('Talnagögn | Numerical Data'!$1:$1048576,_xlfn.XMATCH($A460,'Talnagögn | Numerical Data'!$B:$B),_xlfn.XMATCH($B$3,'Talnagögn | Numerical Data'!$72:$72))</f>
        <v>-6.3963805033662595</v>
      </c>
      <c r="I460" s="740"/>
      <c r="J460" s="53" cm="1">
        <f t="array" ref="J460">INDEX('Talnagögn | Numerical Data'!$1:$1048576, _xlfn.XMATCH($A460,'Talnagögn | Numerical Data'!$B:$B), _xlfn.XMATCH($B$2,'Talnagögn | Numerical Data'!$72:$72))/INDEX('Talnagögn | Numerical Data'!$1:$1048576, _xlfn.XMATCH($A460,'Talnagögn | Numerical Data'!$B:$B), _xlfn.XMATCH($B$3,'Talnagögn | Numerical Data'!$72:$72))-1</f>
        <v>-4.3185749784538818E-2</v>
      </c>
      <c r="K460" s="760" cm="1">
        <f t="array" ref="K460">INDEX('Talnagögn | Numerical Data'!$1:$1048576,_xlfn.XMATCH($A460,'Talnagögn | Numerical Data'!$B:$B),_xlfn.XMATCH($B$2,'Talnagögn | Numerical Data'!$72:$72))-INDEX('Talnagögn | Numerical Data'!$1:$1048576,_xlfn.XMATCH($A460,'Talnagögn | Numerical Data'!$B:$B),_xlfn.XMATCH($B$4,'Talnagögn | Numerical Data'!$72:$72))</f>
        <v>-42.664646143808994</v>
      </c>
      <c r="L460" s="728"/>
      <c r="M460" s="45" cm="1">
        <f t="array" ref="M460">INDEX('Talnagögn | Numerical Data'!$1:$1048576,_xlfn.XMATCH($A460,'Talnagögn | Numerical Data'!$B:$B),_xlfn.XMATCH($B$2,'Talnagögn | Numerical Data'!$72:$72))/INDEX('Talnagögn | Numerical Data'!$1:$1048576,_xlfn.XMATCH($A460,'Talnagögn | Numerical Data'!$B:$B),_xlfn.XMATCH($B$4,'Talnagögn | Numerical Data'!$72:$72))-1</f>
        <v>-0.2313933297386197</v>
      </c>
      <c r="N460" s="760" cm="1">
        <f t="array" ref="N460">INDEX('Talnagögn | Numerical Data'!$1:$1048576,_xlfn.XMATCH($A460,'Talnagögn | Numerical Data'!$B:$B),_xlfn.XMATCH($B$2,'Talnagögn | Numerical Data'!$72:$72))-INDEX('Talnagögn | Numerical Data'!$1:$1048576,_xlfn.XMATCH($A460,'Talnagögn | Numerical Data'!$B:$B),_xlfn.XMATCH($B$5,'Talnagögn | Numerical Data'!$72:$72))</f>
        <v>-89.422235858003972</v>
      </c>
      <c r="O460" s="728"/>
      <c r="P460" s="8" cm="1">
        <f t="array" ref="P460">INDEX('Talnagögn | Numerical Data'!$1:$1048576,_xlfn.XMATCH($A460,'Talnagögn | Numerical Data'!$B:$B),_xlfn.XMATCH($B$2,'Talnagögn | Numerical Data'!$72:$72))/INDEX('Talnagögn | Numerical Data'!$1:$1048576,_xlfn.XMATCH($A460,'Talnagögn | Numerical Data'!$B:$B),_xlfn.XMATCH($B$5,'Talnagögn | Numerical Data'!$72:$72))-1</f>
        <v>-0.38687632249408599</v>
      </c>
      <c r="Q460" s="831"/>
      <c r="R460" s="831"/>
      <c r="S460" s="8"/>
      <c r="T460" s="831"/>
      <c r="U460" s="831"/>
      <c r="V460" s="8"/>
      <c r="W460" s="831"/>
      <c r="X460" s="831"/>
      <c r="Y460" s="8"/>
      <c r="Z460" s="831"/>
      <c r="AA460" s="831"/>
      <c r="AC460" s="394"/>
      <c r="AF460" s="437" t="str">
        <f>'Talnagögn | Numerical Data'!$E$85</f>
        <v>Sheep</v>
      </c>
      <c r="AG460" s="768" cm="1">
        <f t="array" ref="AG460">INDEX('Talnagögn | Numerical Data'!$1:$1048576,_xlfn.XMATCH($A460,'Talnagögn | Numerical Data'!$B:$B),_xlfn.XMATCH($B$2,'Talnagögn | Numerical Data'!$72:$72))</f>
        <v>141.71684053086173</v>
      </c>
      <c r="AH460" s="763"/>
      <c r="AI460" s="45">
        <f>$E$460/$E$464</f>
        <v>0.25072039566694759</v>
      </c>
      <c r="AJ460" s="739" cm="1">
        <f t="array" ref="AJ460">INDEX('Talnagögn | Numerical Data'!$1:$1048576,_xlfn.XMATCH($A460,'Talnagögn | Numerical Data'!$B:$B),_xlfn.XMATCH($B$2,'Talnagögn | Numerical Data'!$72:$72))-INDEX('Talnagögn | Numerical Data'!$1:$1048576,_xlfn.XMATCH($A460,'Talnagögn | Numerical Data'!$B:$B),_xlfn.XMATCH($B$3,'Talnagögn | Numerical Data'!$72:$72))</f>
        <v>-6.3963805033662595</v>
      </c>
      <c r="AK460" s="740"/>
      <c r="AL460" s="53" cm="1">
        <f t="array" ref="AL460">INDEX('Talnagögn | Numerical Data'!$1:$1048576, _xlfn.XMATCH($A460,'Talnagögn | Numerical Data'!$B:$B), _xlfn.XMATCH($B$2,'Talnagögn | Numerical Data'!$72:$72))/INDEX('Talnagögn | Numerical Data'!$1:$1048576, _xlfn.XMATCH($A460,'Talnagögn | Numerical Data'!$B:$B), _xlfn.XMATCH($B$3,'Talnagögn | Numerical Data'!$72:$72))-1</f>
        <v>-4.3185749784538818E-2</v>
      </c>
      <c r="AM460" s="760" cm="1">
        <f t="array" ref="AM460">INDEX('Talnagögn | Numerical Data'!$1:$1048576,_xlfn.XMATCH($A460,'Talnagögn | Numerical Data'!$B:$B),_xlfn.XMATCH($B$2,'Talnagögn | Numerical Data'!$72:$72))-INDEX('Talnagögn | Numerical Data'!$1:$1048576,_xlfn.XMATCH($A460,'Talnagögn | Numerical Data'!$B:$B),_xlfn.XMATCH($B$4,'Talnagögn | Numerical Data'!$72:$72))</f>
        <v>-42.664646143808994</v>
      </c>
      <c r="AN460" s="728"/>
      <c r="AO460" s="45" cm="1">
        <f t="array" ref="AO460">INDEX('Talnagögn | Numerical Data'!$1:$1048576,_xlfn.XMATCH($A460,'Talnagögn | Numerical Data'!$B:$B),_xlfn.XMATCH($B$2,'Talnagögn | Numerical Data'!$72:$72))/INDEX('Talnagögn | Numerical Data'!$1:$1048576,_xlfn.XMATCH($A460,'Talnagögn | Numerical Data'!$B:$B),_xlfn.XMATCH($B$4,'Talnagögn | Numerical Data'!$72:$72))-1</f>
        <v>-0.2313933297386197</v>
      </c>
      <c r="AP460" s="760" cm="1">
        <f t="array" ref="AP460">INDEX('Talnagögn | Numerical Data'!$1:$1048576,_xlfn.XMATCH($A460,'Talnagögn | Numerical Data'!$B:$B),_xlfn.XMATCH($B$2,'Talnagögn | Numerical Data'!$72:$72))-INDEX('Talnagögn | Numerical Data'!$1:$1048576,_xlfn.XMATCH($A460,'Talnagögn | Numerical Data'!$B:$B),_xlfn.XMATCH($B$5,'Talnagögn | Numerical Data'!$72:$72))</f>
        <v>-89.422235858003972</v>
      </c>
      <c r="AQ460" s="728"/>
      <c r="AR460" s="8" cm="1">
        <f t="array" ref="AR460">INDEX('Talnagögn | Numerical Data'!$1:$1048576,_xlfn.XMATCH($A460,'Talnagögn | Numerical Data'!$B:$B),_xlfn.XMATCH($B$2,'Talnagögn | Numerical Data'!$72:$72))/INDEX('Talnagögn | Numerical Data'!$1:$1048576,_xlfn.XMATCH($A460,'Talnagögn | Numerical Data'!$B:$B),_xlfn.XMATCH($B$5,'Talnagögn | Numerical Data'!$72:$72))-1</f>
        <v>-0.38687632249408599</v>
      </c>
    </row>
    <row r="461" spans="1:54" s="1" customFormat="1" ht="21" customHeight="1" x14ac:dyDescent="0.25">
      <c r="A461" s="266" t="s">
        <v>143</v>
      </c>
      <c r="C461" s="659" t="s">
        <v>62</v>
      </c>
      <c r="D461" s="51" t="str">
        <f>'Talnagögn | Numerical Data'!$D$89</f>
        <v>Hestar</v>
      </c>
      <c r="E461" s="768" cm="1">
        <f t="array" ref="E461">INDEX('Talnagögn | Numerical Data'!$1:$1048576,_xlfn.XMATCH($A461,'Talnagögn | Numerical Data'!$B:$B),_xlfn.XMATCH($B$2,'Talnagögn | Numerical Data'!$72:$72))</f>
        <v>35.780241318261659</v>
      </c>
      <c r="F461" s="763"/>
      <c r="G461" s="53">
        <f>$E$461/$E$464</f>
        <v>6.3301130809643252E-2</v>
      </c>
      <c r="H461" s="737" cm="1">
        <f t="array" ref="H461">INDEX('Talnagögn | Numerical Data'!$1:$1048576,_xlfn.XMATCH($A461,'Talnagögn | Numerical Data'!$B:$B),_xlfn.XMATCH($B$2,'Talnagögn | Numerical Data'!$72:$72))-INDEX('Talnagögn | Numerical Data'!$1:$1048576,_xlfn.XMATCH($A461,'Talnagögn | Numerical Data'!$B:$B),_xlfn.XMATCH($B$3,'Talnagögn | Numerical Data'!$72:$72))</f>
        <v>-0.99330783252919019</v>
      </c>
      <c r="I461" s="738"/>
      <c r="J461" s="53" cm="1">
        <f t="array" ref="J461">INDEX('Talnagögn | Numerical Data'!$1:$1048576, _xlfn.XMATCH($A461,'Talnagögn | Numerical Data'!$B:$B), _xlfn.XMATCH($B$2,'Talnagögn | Numerical Data'!$72:$72))/INDEX('Talnagögn | Numerical Data'!$1:$1048576, _xlfn.XMATCH($A461,'Talnagögn | Numerical Data'!$B:$B), _xlfn.XMATCH($B$3,'Talnagögn | Numerical Data'!$72:$72))-1</f>
        <v>-2.7011475788102701E-2</v>
      </c>
      <c r="K461" s="739" cm="1">
        <f t="array" ref="K461">INDEX('Talnagögn | Numerical Data'!$1:$1048576,_xlfn.XMATCH($A461,'Talnagögn | Numerical Data'!$B:$B),_xlfn.XMATCH($B$2,'Talnagögn | Numerical Data'!$72:$72))-INDEX('Talnagögn | Numerical Data'!$1:$1048576,_xlfn.XMATCH($A461,'Talnagögn | Numerical Data'!$B:$B),_xlfn.XMATCH($B$4,'Talnagögn | Numerical Data'!$72:$72))</f>
        <v>-4.482774972162062</v>
      </c>
      <c r="L461" s="740"/>
      <c r="M461" s="45" cm="1">
        <f t="array" ref="M461">INDEX('Talnagögn | Numerical Data'!$1:$1048576,_xlfn.XMATCH($A461,'Talnagögn | Numerical Data'!$B:$B),_xlfn.XMATCH($B$2,'Talnagögn | Numerical Data'!$72:$72))/INDEX('Talnagögn | Numerical Data'!$1:$1048576,_xlfn.XMATCH($A461,'Talnagögn | Numerical Data'!$B:$B),_xlfn.XMATCH($B$4,'Talnagögn | Numerical Data'!$72:$72))-1</f>
        <v>-0.11133728630331796</v>
      </c>
      <c r="N461" s="739" cm="1">
        <f t="array" ref="N461">INDEX('Talnagögn | Numerical Data'!$1:$1048576,_xlfn.XMATCH($A461,'Talnagögn | Numerical Data'!$B:$B),_xlfn.XMATCH($B$2,'Talnagögn | Numerical Data'!$72:$72))-INDEX('Talnagögn | Numerical Data'!$1:$1048576,_xlfn.XMATCH($A461,'Talnagögn | Numerical Data'!$B:$B),_xlfn.XMATCH($B$5,'Talnagögn | Numerical Data'!$72:$72))</f>
        <v>-2.9602310420431124</v>
      </c>
      <c r="O461" s="740"/>
      <c r="P461" s="43" cm="1">
        <f t="array" ref="P461">INDEX('Talnagögn | Numerical Data'!$1:$1048576,_xlfn.XMATCH($A461,'Talnagögn | Numerical Data'!$B:$B),_xlfn.XMATCH($B$2,'Talnagögn | Numerical Data'!$72:$72))/INDEX('Talnagögn | Numerical Data'!$1:$1048576,_xlfn.XMATCH($A461,'Talnagögn | Numerical Data'!$B:$B),_xlfn.XMATCH($B$5,'Talnagögn | Numerical Data'!$72:$72))-1</f>
        <v>-7.6411846879706591E-2</v>
      </c>
      <c r="Q461" s="831"/>
      <c r="R461" s="831"/>
      <c r="S461" s="8"/>
      <c r="T461" s="831"/>
      <c r="U461" s="831"/>
      <c r="V461" s="8"/>
      <c r="W461" s="831"/>
      <c r="X461" s="831"/>
      <c r="Y461" s="8"/>
      <c r="Z461" s="831"/>
      <c r="AA461" s="831"/>
      <c r="AC461" s="394"/>
      <c r="AF461" s="437" t="str">
        <f>'Talnagögn | Numerical Data'!$E$89</f>
        <v>Horses</v>
      </c>
      <c r="AG461" s="768" cm="1">
        <f t="array" ref="AG461">INDEX('Talnagögn | Numerical Data'!$1:$1048576,_xlfn.XMATCH($A461,'Talnagögn | Numerical Data'!$B:$B),_xlfn.XMATCH($B$2,'Talnagögn | Numerical Data'!$72:$72))</f>
        <v>35.780241318261659</v>
      </c>
      <c r="AH461" s="763"/>
      <c r="AI461" s="53">
        <f>$E$461/$E$464</f>
        <v>6.3301130809643252E-2</v>
      </c>
      <c r="AJ461" s="737" cm="1">
        <f t="array" ref="AJ461">INDEX('Talnagögn | Numerical Data'!$1:$1048576,_xlfn.XMATCH($A461,'Talnagögn | Numerical Data'!$B:$B),_xlfn.XMATCH($B$2,'Talnagögn | Numerical Data'!$72:$72))-INDEX('Talnagögn | Numerical Data'!$1:$1048576,_xlfn.XMATCH($A461,'Talnagögn | Numerical Data'!$B:$B),_xlfn.XMATCH($B$3,'Talnagögn | Numerical Data'!$72:$72))</f>
        <v>-0.99330783252919019</v>
      </c>
      <c r="AK461" s="738"/>
      <c r="AL461" s="53" cm="1">
        <f t="array" ref="AL461">INDEX('Talnagögn | Numerical Data'!$1:$1048576, _xlfn.XMATCH($A461,'Talnagögn | Numerical Data'!$B:$B), _xlfn.XMATCH($B$2,'Talnagögn | Numerical Data'!$72:$72))/INDEX('Talnagögn | Numerical Data'!$1:$1048576, _xlfn.XMATCH($A461,'Talnagögn | Numerical Data'!$B:$B), _xlfn.XMATCH($B$3,'Talnagögn | Numerical Data'!$72:$72))-1</f>
        <v>-2.7011475788102701E-2</v>
      </c>
      <c r="AM461" s="739" cm="1">
        <f t="array" ref="AM461">INDEX('Talnagögn | Numerical Data'!$1:$1048576,_xlfn.XMATCH($A461,'Talnagögn | Numerical Data'!$B:$B),_xlfn.XMATCH($B$2,'Talnagögn | Numerical Data'!$72:$72))-INDEX('Talnagögn | Numerical Data'!$1:$1048576,_xlfn.XMATCH($A461,'Talnagögn | Numerical Data'!$B:$B),_xlfn.XMATCH($B$4,'Talnagögn | Numerical Data'!$72:$72))</f>
        <v>-4.482774972162062</v>
      </c>
      <c r="AN461" s="740"/>
      <c r="AO461" s="45" cm="1">
        <f t="array" ref="AO461">INDEX('Talnagögn | Numerical Data'!$1:$1048576,_xlfn.XMATCH($A461,'Talnagögn | Numerical Data'!$B:$B),_xlfn.XMATCH($B$2,'Talnagögn | Numerical Data'!$72:$72))/INDEX('Talnagögn | Numerical Data'!$1:$1048576,_xlfn.XMATCH($A461,'Talnagögn | Numerical Data'!$B:$B),_xlfn.XMATCH($B$4,'Talnagögn | Numerical Data'!$72:$72))-1</f>
        <v>-0.11133728630331796</v>
      </c>
      <c r="AP461" s="739" cm="1">
        <f t="array" ref="AP461">INDEX('Talnagögn | Numerical Data'!$1:$1048576,_xlfn.XMATCH($A461,'Talnagögn | Numerical Data'!$B:$B),_xlfn.XMATCH($B$2,'Talnagögn | Numerical Data'!$72:$72))-INDEX('Talnagögn | Numerical Data'!$1:$1048576,_xlfn.XMATCH($A461,'Talnagögn | Numerical Data'!$B:$B),_xlfn.XMATCH($B$5,'Talnagögn | Numerical Data'!$72:$72))</f>
        <v>-2.9602310420431124</v>
      </c>
      <c r="AQ461" s="740"/>
      <c r="AR461" s="43" cm="1">
        <f t="array" ref="AR461">INDEX('Talnagögn | Numerical Data'!$1:$1048576,_xlfn.XMATCH($A461,'Talnagögn | Numerical Data'!$B:$B),_xlfn.XMATCH($B$2,'Talnagögn | Numerical Data'!$72:$72))/INDEX('Talnagögn | Numerical Data'!$1:$1048576,_xlfn.XMATCH($A461,'Talnagögn | Numerical Data'!$B:$B),_xlfn.XMATCH($B$5,'Talnagögn | Numerical Data'!$72:$72))-1</f>
        <v>-7.6411846879706591E-2</v>
      </c>
    </row>
    <row r="462" spans="1:54" s="1" customFormat="1" ht="21" customHeight="1" x14ac:dyDescent="0.25">
      <c r="A462" s="266" t="s">
        <v>91</v>
      </c>
      <c r="C462" s="659" t="s">
        <v>62</v>
      </c>
      <c r="D462" s="52" t="str">
        <f>'Talnagögn | Numerical Data'!$D$93</f>
        <v>Framræst ræktað land</v>
      </c>
      <c r="E462" s="768" cm="1">
        <f t="array" ref="E462">INDEX('Talnagögn | Numerical Data'!$1:$1048576,_xlfn.XMATCH($A462,'Talnagögn | Numerical Data'!$B:$B),_xlfn.XMATCH($B$2,'Talnagögn | Numerical Data'!$72:$72))</f>
        <v>68.792801539917406</v>
      </c>
      <c r="F462" s="763"/>
      <c r="G462" s="45">
        <f>$E$462/$E$464</f>
        <v>0.12170577862529926</v>
      </c>
      <c r="H462" s="737" cm="1">
        <f t="array" ref="H462">INDEX('Talnagögn | Numerical Data'!$1:$1048576,_xlfn.XMATCH($A462,'Talnagögn | Numerical Data'!$B:$B),_xlfn.XMATCH($B$2,'Talnagögn | Numerical Data'!$72:$72))-INDEX('Talnagögn | Numerical Data'!$1:$1048576,_xlfn.XMATCH($A462,'Talnagögn | Numerical Data'!$B:$B),_xlfn.XMATCH($B$3,'Talnagögn | Numerical Data'!$72:$72))</f>
        <v>0.70836787643519017</v>
      </c>
      <c r="I462" s="738"/>
      <c r="J462" s="53" cm="1">
        <f t="array" ref="J462">INDEX('Talnagögn | Numerical Data'!$1:$1048576, _xlfn.XMATCH($A462,'Talnagögn | Numerical Data'!$B:$B), _xlfn.XMATCH($B$2,'Talnagögn | Numerical Data'!$72:$72))/INDEX('Talnagögn | Numerical Data'!$1:$1048576, _xlfn.XMATCH($A462,'Talnagögn | Numerical Data'!$B:$B), _xlfn.XMATCH($B$3,'Talnagögn | Numerical Data'!$72:$72))-1</f>
        <v>1.0404255985096533E-2</v>
      </c>
      <c r="K462" s="739" cm="1">
        <f t="array" ref="K462">INDEX('Talnagögn | Numerical Data'!$1:$1048576,_xlfn.XMATCH($A462,'Talnagögn | Numerical Data'!$B:$B),_xlfn.XMATCH($B$2,'Talnagögn | Numerical Data'!$72:$72))-INDEX('Talnagögn | Numerical Data'!$1:$1048576,_xlfn.XMATCH($A462,'Talnagögn | Numerical Data'!$B:$B),_xlfn.XMATCH($B$4,'Talnagögn | Numerical Data'!$72:$72))</f>
        <v>5.8571950083004722</v>
      </c>
      <c r="L462" s="740"/>
      <c r="M462" s="53" cm="1">
        <f t="array" ref="M462">INDEX('Talnagögn | Numerical Data'!$1:$1048576,_xlfn.XMATCH($A462,'Talnagögn | Numerical Data'!$B:$B),_xlfn.XMATCH($B$2,'Talnagögn | Numerical Data'!$72:$72))/INDEX('Talnagögn | Numerical Data'!$1:$1048576,_xlfn.XMATCH($A462,'Talnagögn | Numerical Data'!$B:$B),_xlfn.XMATCH($B$4,'Talnagögn | Numerical Data'!$72:$72))-1</f>
        <v>9.3066474307481162E-2</v>
      </c>
      <c r="N462" s="760" cm="1">
        <f t="array" ref="N462">INDEX('Talnagögn | Numerical Data'!$1:$1048576,_xlfn.XMATCH($A462,'Talnagögn | Numerical Data'!$B:$B),_xlfn.XMATCH($B$2,'Talnagögn | Numerical Data'!$72:$72))-INDEX('Talnagögn | Numerical Data'!$1:$1048576,_xlfn.XMATCH($A462,'Talnagögn | Numerical Data'!$B:$B),_xlfn.XMATCH($B$5,'Talnagögn | Numerical Data'!$72:$72))</f>
        <v>23.635292189649583</v>
      </c>
      <c r="O462" s="728"/>
      <c r="P462" s="8" cm="1">
        <f t="array" ref="P462">INDEX('Talnagögn | Numerical Data'!$1:$1048576,_xlfn.XMATCH($A462,'Talnagögn | Numerical Data'!$B:$B),_xlfn.XMATCH($B$2,'Talnagögn | Numerical Data'!$72:$72))/INDEX('Talnagögn | Numerical Data'!$1:$1048576,_xlfn.XMATCH($A462,'Talnagögn | Numerical Data'!$B:$B),_xlfn.XMATCH($B$5,'Talnagögn | Numerical Data'!$72:$72))-1</f>
        <v>0.52339671805901777</v>
      </c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C462" s="394"/>
      <c r="AF462" s="437" t="str">
        <f>'Talnagögn | Numerical Data'!$E$93</f>
        <v>Cultivation of Organic Soils</v>
      </c>
      <c r="AG462" s="768" cm="1">
        <f t="array" ref="AG462">INDEX('Talnagögn | Numerical Data'!$1:$1048576,_xlfn.XMATCH($A462,'Talnagögn | Numerical Data'!$B:$B),_xlfn.XMATCH($B$2,'Talnagögn | Numerical Data'!$72:$72))</f>
        <v>68.792801539917406</v>
      </c>
      <c r="AH462" s="763"/>
      <c r="AI462" s="45">
        <f>$E$462/$E$464</f>
        <v>0.12170577862529926</v>
      </c>
      <c r="AJ462" s="737" cm="1">
        <f t="array" ref="AJ462">INDEX('Talnagögn | Numerical Data'!$1:$1048576,_xlfn.XMATCH($A462,'Talnagögn | Numerical Data'!$B:$B),_xlfn.XMATCH($B$2,'Talnagögn | Numerical Data'!$72:$72))-INDEX('Talnagögn | Numerical Data'!$1:$1048576,_xlfn.XMATCH($A462,'Talnagögn | Numerical Data'!$B:$B),_xlfn.XMATCH($B$3,'Talnagögn | Numerical Data'!$72:$72))</f>
        <v>0.70836787643519017</v>
      </c>
      <c r="AK462" s="738"/>
      <c r="AL462" s="53" cm="1">
        <f t="array" ref="AL462">INDEX('Talnagögn | Numerical Data'!$1:$1048576, _xlfn.XMATCH($A462,'Talnagögn | Numerical Data'!$B:$B), _xlfn.XMATCH($B$2,'Talnagögn | Numerical Data'!$72:$72))/INDEX('Talnagögn | Numerical Data'!$1:$1048576, _xlfn.XMATCH($A462,'Talnagögn | Numerical Data'!$B:$B), _xlfn.XMATCH($B$3,'Talnagögn | Numerical Data'!$72:$72))-1</f>
        <v>1.0404255985096533E-2</v>
      </c>
      <c r="AM462" s="739" cm="1">
        <f t="array" ref="AM462">INDEX('Talnagögn | Numerical Data'!$1:$1048576,_xlfn.XMATCH($A462,'Talnagögn | Numerical Data'!$B:$B),_xlfn.XMATCH($B$2,'Talnagögn | Numerical Data'!$72:$72))-INDEX('Talnagögn | Numerical Data'!$1:$1048576,_xlfn.XMATCH($A462,'Talnagögn | Numerical Data'!$B:$B),_xlfn.XMATCH($B$4,'Talnagögn | Numerical Data'!$72:$72))</f>
        <v>5.8571950083004722</v>
      </c>
      <c r="AN462" s="740"/>
      <c r="AO462" s="53" cm="1">
        <f t="array" ref="AO462">INDEX('Talnagögn | Numerical Data'!$1:$1048576,_xlfn.XMATCH($A462,'Talnagögn | Numerical Data'!$B:$B),_xlfn.XMATCH($B$2,'Talnagögn | Numerical Data'!$72:$72))/INDEX('Talnagögn | Numerical Data'!$1:$1048576,_xlfn.XMATCH($A462,'Talnagögn | Numerical Data'!$B:$B),_xlfn.XMATCH($B$4,'Talnagögn | Numerical Data'!$72:$72))-1</f>
        <v>9.3066474307481162E-2</v>
      </c>
      <c r="AP462" s="760" cm="1">
        <f t="array" ref="AP462">INDEX('Talnagögn | Numerical Data'!$1:$1048576,_xlfn.XMATCH($A462,'Talnagögn | Numerical Data'!$B:$B),_xlfn.XMATCH($B$2,'Talnagögn | Numerical Data'!$72:$72))-INDEX('Talnagögn | Numerical Data'!$1:$1048576,_xlfn.XMATCH($A462,'Talnagögn | Numerical Data'!$B:$B),_xlfn.XMATCH($B$5,'Talnagögn | Numerical Data'!$72:$72))</f>
        <v>23.635292189649583</v>
      </c>
      <c r="AQ462" s="728"/>
      <c r="AR462" s="8" cm="1">
        <f t="array" ref="AR462">INDEX('Talnagögn | Numerical Data'!$1:$1048576,_xlfn.XMATCH($A462,'Talnagögn | Numerical Data'!$B:$B),_xlfn.XMATCH($B$2,'Talnagögn | Numerical Data'!$72:$72))/INDEX('Talnagögn | Numerical Data'!$1:$1048576,_xlfn.XMATCH($A462,'Talnagögn | Numerical Data'!$B:$B),_xlfn.XMATCH($B$5,'Talnagögn | Numerical Data'!$72:$72))-1</f>
        <v>0.52339671805901777</v>
      </c>
    </row>
    <row r="463" spans="1:54" s="1" customFormat="1" ht="21" customHeight="1" x14ac:dyDescent="0.25">
      <c r="A463" s="266" t="s">
        <v>144</v>
      </c>
      <c r="B463" s="189" t="s">
        <v>62</v>
      </c>
      <c r="C463" s="659" t="s">
        <v>62</v>
      </c>
      <c r="D463" s="105" t="str">
        <f>'Talnagögn | Numerical Data'!$D$94</f>
        <v>Önnur losun</v>
      </c>
      <c r="E463" s="769" cm="1">
        <f t="array" ref="E463">INDEX('Talnagögn | Numerical Data'!$1:$1048576,_xlfn.XMATCH($A463,'Talnagögn | Numerical Data'!$B:$B),_xlfn.XMATCH($B$2,'Talnagögn | Numerical Data'!$72:$72))</f>
        <v>19.072954881885153</v>
      </c>
      <c r="F463" s="770"/>
      <c r="G463" s="106">
        <f>$E$463/$E$464</f>
        <v>3.3743193657233078E-2</v>
      </c>
      <c r="H463" s="749" cm="1">
        <f t="array" ref="H463">INDEX('Talnagögn | Numerical Data'!$1:$1048576,_xlfn.XMATCH($A463,'Talnagögn | Numerical Data'!$B:$B),_xlfn.XMATCH($B$2,'Talnagögn | Numerical Data'!$72:$72))-INDEX('Talnagögn | Numerical Data'!$1:$1048576,_xlfn.XMATCH($A463,'Talnagögn | Numerical Data'!$B:$B),_xlfn.XMATCH($B$3,'Talnagögn | Numerical Data'!$72:$72))</f>
        <v>-1.1646168610209315</v>
      </c>
      <c r="I463" s="750"/>
      <c r="J463" s="106" cm="1">
        <f t="array" ref="J463">INDEX('Talnagögn | Numerical Data'!$1:$1048576, _xlfn.XMATCH($A463,'Talnagögn | Numerical Data'!$B:$B), _xlfn.XMATCH($B$2,'Talnagögn | Numerical Data'!$72:$72))/INDEX('Talnagögn | Numerical Data'!$1:$1048576, _xlfn.XMATCH($A463,'Talnagögn | Numerical Data'!$B:$B), _xlfn.XMATCH($B$3,'Talnagögn | Numerical Data'!$72:$72))-1</f>
        <v>-5.7547262874023786E-2</v>
      </c>
      <c r="K463" s="749" cm="1">
        <f t="array" ref="K463">INDEX('Talnagögn | Numerical Data'!$1:$1048576,_xlfn.XMATCH($A463,'Talnagögn | Numerical Data'!$B:$B),_xlfn.XMATCH($B$2,'Talnagögn | Numerical Data'!$72:$72))-INDEX('Talnagögn | Numerical Data'!$1:$1048576,_xlfn.XMATCH($A463,'Talnagögn | Numerical Data'!$B:$B),_xlfn.XMATCH($B$4,'Talnagögn | Numerical Data'!$72:$72))</f>
        <v>-2.9230886320449372</v>
      </c>
      <c r="L463" s="750"/>
      <c r="M463" s="102" cm="1">
        <f t="array" ref="M463">INDEX('Talnagögn | Numerical Data'!$1:$1048576,_xlfn.XMATCH($A463,'Talnagögn | Numerical Data'!$B:$B),_xlfn.XMATCH($B$2,'Talnagögn | Numerical Data'!$72:$72))/INDEX('Talnagögn | Numerical Data'!$1:$1048576,_xlfn.XMATCH($A463,'Talnagögn | Numerical Data'!$B:$B),_xlfn.XMATCH($B$4,'Talnagögn | Numerical Data'!$72:$72))-1</f>
        <v>-0.13289156434854954</v>
      </c>
      <c r="N463" s="749" cm="1">
        <f t="array" ref="N463">INDEX('Talnagögn | Numerical Data'!$1:$1048576,_xlfn.XMATCH($A463,'Talnagögn | Numerical Data'!$B:$B),_xlfn.XMATCH($B$2,'Talnagögn | Numerical Data'!$72:$72))-INDEX('Talnagögn | Numerical Data'!$1:$1048576,_xlfn.XMATCH($A463,'Talnagögn | Numerical Data'!$B:$B),_xlfn.XMATCH($B$5,'Talnagögn | Numerical Data'!$72:$72))</f>
        <v>-3.3862565937248519</v>
      </c>
      <c r="O463" s="750"/>
      <c r="P463" s="100" cm="1">
        <f t="array" ref="P463">INDEX('Talnagögn | Numerical Data'!$1:$1048576,_xlfn.XMATCH($A463,'Talnagögn | Numerical Data'!$B:$B),_xlfn.XMATCH($B$2,'Talnagögn | Numerical Data'!$72:$72))/INDEX('Talnagögn | Numerical Data'!$1:$1048576,_xlfn.XMATCH($A463,'Talnagögn | Numerical Data'!$B:$B),_xlfn.XMATCH($B$5,'Talnagögn | Numerical Data'!$72:$72))-1</f>
        <v>-0.15077361898489716</v>
      </c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C463" s="394"/>
      <c r="AF463" s="105" t="str">
        <f>'Talnagögn | Numerical Data'!$E$94</f>
        <v>Other Emissions</v>
      </c>
      <c r="AG463" s="769" cm="1">
        <f t="array" ref="AG463">INDEX('Talnagögn | Numerical Data'!$1:$1048576,_xlfn.XMATCH($A463,'Talnagögn | Numerical Data'!$B:$B),_xlfn.XMATCH($B$2,'Talnagögn | Numerical Data'!$72:$72))</f>
        <v>19.072954881885153</v>
      </c>
      <c r="AH463" s="770"/>
      <c r="AI463" s="106">
        <f>$E$463/$E$464</f>
        <v>3.3743193657233078E-2</v>
      </c>
      <c r="AJ463" s="749" cm="1">
        <f t="array" ref="AJ463">INDEX('Talnagögn | Numerical Data'!$1:$1048576,_xlfn.XMATCH($A463,'Talnagögn | Numerical Data'!$B:$B),_xlfn.XMATCH($B$2,'Talnagögn | Numerical Data'!$72:$72))-INDEX('Talnagögn | Numerical Data'!$1:$1048576,_xlfn.XMATCH($A463,'Talnagögn | Numerical Data'!$B:$B),_xlfn.XMATCH($B$3,'Talnagögn | Numerical Data'!$72:$72))</f>
        <v>-1.1646168610209315</v>
      </c>
      <c r="AK463" s="750"/>
      <c r="AL463" s="106" cm="1">
        <f t="array" ref="AL463">INDEX('Talnagögn | Numerical Data'!$1:$1048576, _xlfn.XMATCH($A463,'Talnagögn | Numerical Data'!$B:$B), _xlfn.XMATCH($B$2,'Talnagögn | Numerical Data'!$72:$72))/INDEX('Talnagögn | Numerical Data'!$1:$1048576, _xlfn.XMATCH($A463,'Talnagögn | Numerical Data'!$B:$B), _xlfn.XMATCH($B$3,'Talnagögn | Numerical Data'!$72:$72))-1</f>
        <v>-5.7547262874023786E-2</v>
      </c>
      <c r="AM463" s="749" cm="1">
        <f t="array" ref="AM463">INDEX('Talnagögn | Numerical Data'!$1:$1048576,_xlfn.XMATCH($A463,'Talnagögn | Numerical Data'!$B:$B),_xlfn.XMATCH($B$2,'Talnagögn | Numerical Data'!$72:$72))-INDEX('Talnagögn | Numerical Data'!$1:$1048576,_xlfn.XMATCH($A463,'Talnagögn | Numerical Data'!$B:$B),_xlfn.XMATCH($B$4,'Talnagögn | Numerical Data'!$72:$72))</f>
        <v>-2.9230886320449372</v>
      </c>
      <c r="AN463" s="750"/>
      <c r="AO463" s="102" cm="1">
        <f t="array" ref="AO463">INDEX('Talnagögn | Numerical Data'!$1:$1048576,_xlfn.XMATCH($A463,'Talnagögn | Numerical Data'!$B:$B),_xlfn.XMATCH($B$2,'Talnagögn | Numerical Data'!$72:$72))/INDEX('Talnagögn | Numerical Data'!$1:$1048576,_xlfn.XMATCH($A463,'Talnagögn | Numerical Data'!$B:$B),_xlfn.XMATCH($B$4,'Talnagögn | Numerical Data'!$72:$72))-1</f>
        <v>-0.13289156434854954</v>
      </c>
      <c r="AP463" s="749" cm="1">
        <f t="array" ref="AP463">INDEX('Talnagögn | Numerical Data'!$1:$1048576,_xlfn.XMATCH($A463,'Talnagögn | Numerical Data'!$B:$B),_xlfn.XMATCH($B$2,'Talnagögn | Numerical Data'!$72:$72))-INDEX('Talnagögn | Numerical Data'!$1:$1048576,_xlfn.XMATCH($A463,'Talnagögn | Numerical Data'!$B:$B),_xlfn.XMATCH($B$5,'Talnagögn | Numerical Data'!$72:$72))</f>
        <v>-3.3862565937248519</v>
      </c>
      <c r="AQ463" s="750"/>
      <c r="AR463" s="100" cm="1">
        <f t="array" ref="AR463">INDEX('Talnagögn | Numerical Data'!$1:$1048576,_xlfn.XMATCH($A463,'Talnagögn | Numerical Data'!$B:$B),_xlfn.XMATCH($B$2,'Talnagögn | Numerical Data'!$72:$72))/INDEX('Talnagögn | Numerical Data'!$1:$1048576,_xlfn.XMATCH($A463,'Talnagögn | Numerical Data'!$B:$B),_xlfn.XMATCH($B$5,'Talnagögn | Numerical Data'!$72:$72))-1</f>
        <v>-0.15077361898489716</v>
      </c>
    </row>
    <row r="464" spans="1:54" ht="29.25" customHeight="1" x14ac:dyDescent="0.25">
      <c r="A464" s="266" t="s">
        <v>58</v>
      </c>
      <c r="B464" s="16" t="s">
        <v>62</v>
      </c>
      <c r="C464" s="659" t="s">
        <v>62</v>
      </c>
      <c r="D464" s="47" t="s">
        <v>13</v>
      </c>
      <c r="E464" s="747" cm="1">
        <f t="array" ref="E464">INDEX('Talnagögn | Numerical Data'!$1:$1048576,_xlfn.XMATCH($A464,'Talnagögn | Numerical Data'!$B:$B),_xlfn.XMATCH($B$2,'Talnagögn | Numerical Data'!$72:$72))</f>
        <v>565.23858042692223</v>
      </c>
      <c r="F464" s="748"/>
      <c r="G464" s="48">
        <f>SUM(G458:G463)</f>
        <v>1</v>
      </c>
      <c r="H464" s="747" cm="1">
        <f t="array" ref="H464">INDEX('Talnagögn | Numerical Data'!$1:$1048576,_xlfn.XMATCH($A464,'Talnagögn | Numerical Data'!$B:$B),_xlfn.XMATCH($B$2,'Talnagögn | Numerical Data'!$72:$72))-INDEX('Talnagögn | Numerical Data'!$1:$1048576,_xlfn.XMATCH($A464,'Talnagögn | Numerical Data'!$B:$B),_xlfn.XMATCH($B$3,'Talnagögn | Numerical Data'!$72:$72))</f>
        <v>-25.863130580042139</v>
      </c>
      <c r="I464" s="748"/>
      <c r="J464" s="54" cm="1">
        <f t="array" ref="J464">INDEX('Talnagögn | Numerical Data'!$1:$1048576, _xlfn.XMATCH($A464,'Talnagögn | Numerical Data'!$B:$B), _xlfn.XMATCH($B$2,'Talnagögn | Numerical Data'!$72:$72))/INDEX('Talnagögn | Numerical Data'!$1:$1048576, _xlfn.XMATCH($A464,'Talnagögn | Numerical Data'!$B:$B), _xlfn.XMATCH($B$3,'Talnagögn | Numerical Data'!$72:$72))-1</f>
        <v>-4.3754112191594419E-2</v>
      </c>
      <c r="K464" s="747" cm="1">
        <f t="array" ref="K464">INDEX('Talnagögn | Numerical Data'!$1:$1048576,_xlfn.XMATCH($A464,'Talnagögn | Numerical Data'!$B:$B),_xlfn.XMATCH($B$2,'Talnagögn | Numerical Data'!$72:$72))-INDEX('Talnagögn | Numerical Data'!$1:$1048576,_xlfn.XMATCH($A464,'Talnagögn | Numerical Data'!$B:$B),_xlfn.XMATCH($B$4,'Talnagögn | Numerical Data'!$72:$72))</f>
        <v>-31.621235082022054</v>
      </c>
      <c r="L464" s="748"/>
      <c r="M464" s="54" cm="1">
        <f t="array" ref="M464">INDEX('Talnagögn | Numerical Data'!$1:$1048576,_xlfn.XMATCH($A464,'Talnagögn | Numerical Data'!$B:$B),_xlfn.XMATCH($B$2,'Talnagögn | Numerical Data'!$72:$72))/INDEX('Talnagögn | Numerical Data'!$1:$1048576,_xlfn.XMATCH($A464,'Talnagögn | Numerical Data'!$B:$B),_xlfn.XMATCH($B$4,'Talnagögn | Numerical Data'!$72:$72))-1</f>
        <v>-5.2979333271177764E-2</v>
      </c>
      <c r="N464" s="747" cm="1">
        <f t="array" ref="N464">INDEX('Talnagögn | Numerical Data'!$1:$1048576,_xlfn.XMATCH($A464,'Talnagögn | Numerical Data'!$B:$B),_xlfn.XMATCH($B$2,'Talnagögn | Numerical Data'!$72:$72))-INDEX('Talnagögn | Numerical Data'!$1:$1048576,_xlfn.XMATCH($A464,'Talnagögn | Numerical Data'!$B:$B),_xlfn.XMATCH($B$5,'Talnagögn | Numerical Data'!$72:$72))</f>
        <v>-110.71050725683256</v>
      </c>
      <c r="O464" s="748"/>
      <c r="P464" s="46" cm="1">
        <f t="array" ref="P464">INDEX('Talnagögn | Numerical Data'!$1:$1048576,_xlfn.XMATCH($A464,'Talnagögn | Numerical Data'!$B:$B),_xlfn.XMATCH($B$2,'Talnagögn | Numerical Data'!$72:$72))/INDEX('Talnagögn | Numerical Data'!$1:$1048576,_xlfn.XMATCH($A464,'Talnagögn | Numerical Data'!$B:$B),_xlfn.XMATCH($B$5,'Talnagögn | Numerical Data'!$72:$72))-1</f>
        <v>-0.16378527506590679</v>
      </c>
      <c r="Q464" s="827"/>
      <c r="R464" s="827"/>
      <c r="S464" s="12"/>
      <c r="T464" s="827"/>
      <c r="U464" s="827"/>
      <c r="V464" s="12"/>
      <c r="W464" s="827"/>
      <c r="X464" s="827"/>
      <c r="Y464" s="12"/>
      <c r="Z464" s="827"/>
      <c r="AA464" s="827"/>
      <c r="AC464" s="400"/>
      <c r="AF464" s="47" t="s">
        <v>245</v>
      </c>
      <c r="AG464" s="747" cm="1">
        <f t="array" ref="AG464">INDEX('Talnagögn | Numerical Data'!$1:$1048576,_xlfn.XMATCH($A464,'Talnagögn | Numerical Data'!$B:$B),_xlfn.XMATCH($B$2,'Talnagögn | Numerical Data'!$72:$72))</f>
        <v>565.23858042692223</v>
      </c>
      <c r="AH464" s="748"/>
      <c r="AI464" s="48">
        <f>SUM(AI458:AI463)</f>
        <v>1</v>
      </c>
      <c r="AJ464" s="747" cm="1">
        <f t="array" ref="AJ464">INDEX('Talnagögn | Numerical Data'!$1:$1048576,_xlfn.XMATCH($A464,'Talnagögn | Numerical Data'!$B:$B),_xlfn.XMATCH($B$2,'Talnagögn | Numerical Data'!$72:$72))-INDEX('Talnagögn | Numerical Data'!$1:$1048576,_xlfn.XMATCH($A464,'Talnagögn | Numerical Data'!$B:$B),_xlfn.XMATCH($B$3,'Talnagögn | Numerical Data'!$72:$72))</f>
        <v>-25.863130580042139</v>
      </c>
      <c r="AK464" s="748"/>
      <c r="AL464" s="54" cm="1">
        <f t="array" ref="AL464">INDEX('Talnagögn | Numerical Data'!$1:$1048576, _xlfn.XMATCH($A464,'Talnagögn | Numerical Data'!$B:$B), _xlfn.XMATCH($B$2,'Talnagögn | Numerical Data'!$72:$72))/INDEX('Talnagögn | Numerical Data'!$1:$1048576, _xlfn.XMATCH($A464,'Talnagögn | Numerical Data'!$B:$B), _xlfn.XMATCH($B$3,'Talnagögn | Numerical Data'!$72:$72))-1</f>
        <v>-4.3754112191594419E-2</v>
      </c>
      <c r="AM464" s="747" cm="1">
        <f t="array" ref="AM464">INDEX('Talnagögn | Numerical Data'!$1:$1048576,_xlfn.XMATCH($A464,'Talnagögn | Numerical Data'!$B:$B),_xlfn.XMATCH($B$2,'Talnagögn | Numerical Data'!$72:$72))-INDEX('Talnagögn | Numerical Data'!$1:$1048576,_xlfn.XMATCH($A464,'Talnagögn | Numerical Data'!$B:$B),_xlfn.XMATCH($B$4,'Talnagögn | Numerical Data'!$72:$72))</f>
        <v>-31.621235082022054</v>
      </c>
      <c r="AN464" s="748"/>
      <c r="AO464" s="54" cm="1">
        <f t="array" ref="AO464">INDEX('Talnagögn | Numerical Data'!$1:$1048576,_xlfn.XMATCH($A464,'Talnagögn | Numerical Data'!$B:$B),_xlfn.XMATCH($B$2,'Talnagögn | Numerical Data'!$72:$72))/INDEX('Talnagögn | Numerical Data'!$1:$1048576,_xlfn.XMATCH($A464,'Talnagögn | Numerical Data'!$B:$B),_xlfn.XMATCH($B$4,'Talnagögn | Numerical Data'!$72:$72))-1</f>
        <v>-5.2979333271177764E-2</v>
      </c>
      <c r="AP464" s="747" t="e" cm="1">
        <f t="array" ref="AP464">INDEX('Talnagögn | Numerical Data'!$1:$1048576,_xlfn.XMATCH($A464,'Talnagögn | Numerical Data'!$B:$B),_xlfn.XMATCH($B$2,'Talnagögn | Numerical Data'!#REF!))-INDEX('Talnagögn | Numerical Data'!$1:$1048576,_xlfn.XMATCH($A464,'Talnagögn | Numerical Data'!$B:$B),_xlfn.XMATCH($B$5,'Talnagögn | Numerical Data'!$72:$72))</f>
        <v>#REF!</v>
      </c>
      <c r="AQ464" s="748"/>
      <c r="AR464" s="46" t="e" cm="1">
        <f t="array" ref="AR464">INDEX('Talnagögn | Numerical Data'!$1:$1048576,_xlfn.XMATCH($A464,'Talnagögn | Numerical Data'!$B:$B),_xlfn.XMATCH($B$2,'Talnagögn | Numerical Data'!#REF!))/INDEX('Talnagögn | Numerical Data'!$1:$1048576,_xlfn.XMATCH($A464,'Talnagögn | Numerical Data'!$B:$B),_xlfn.XMATCH($B$5,'Talnagögn | Numerical Data'!$72:$72))-1</f>
        <v>#REF!</v>
      </c>
    </row>
    <row r="465" spans="1:29" s="1" customFormat="1" x14ac:dyDescent="0.25">
      <c r="A465" s="263"/>
      <c r="B465" s="9" t="s">
        <v>62</v>
      </c>
      <c r="C465" s="659" t="s">
        <v>62</v>
      </c>
      <c r="AC465" s="394"/>
    </row>
    <row r="466" spans="1:29" s="1" customFormat="1" x14ac:dyDescent="0.25">
      <c r="A466" s="263"/>
      <c r="B466" s="9" t="s">
        <v>62</v>
      </c>
      <c r="C466" s="659" t="s">
        <v>62</v>
      </c>
      <c r="AC466" s="394"/>
    </row>
    <row r="467" spans="1:29" s="1" customFormat="1" x14ac:dyDescent="0.25">
      <c r="A467" s="263"/>
      <c r="B467" s="9" t="s">
        <v>62</v>
      </c>
      <c r="C467" s="659" t="s">
        <v>62</v>
      </c>
      <c r="AC467" s="394"/>
    </row>
    <row r="468" spans="1:29" s="1" customFormat="1" x14ac:dyDescent="0.25">
      <c r="A468" s="263"/>
      <c r="B468" s="9" t="s">
        <v>62</v>
      </c>
      <c r="C468" s="659" t="s">
        <v>62</v>
      </c>
      <c r="AC468" s="394"/>
    </row>
    <row r="469" spans="1:29" s="1" customFormat="1" x14ac:dyDescent="0.25">
      <c r="A469" s="263"/>
      <c r="B469" s="9"/>
      <c r="C469" s="659" t="s">
        <v>62</v>
      </c>
      <c r="AC469" s="394"/>
    </row>
    <row r="470" spans="1:29" s="1" customFormat="1" x14ac:dyDescent="0.25">
      <c r="A470" s="263"/>
      <c r="B470" s="9"/>
      <c r="C470" s="659" t="s">
        <v>62</v>
      </c>
      <c r="AC470" s="394"/>
    </row>
    <row r="471" spans="1:29" s="1" customFormat="1" x14ac:dyDescent="0.25">
      <c r="A471" s="263"/>
      <c r="B471" s="9"/>
      <c r="C471" s="659" t="s">
        <v>62</v>
      </c>
      <c r="AC471" s="394"/>
    </row>
    <row r="472" spans="1:29" s="1" customFormat="1" x14ac:dyDescent="0.25">
      <c r="A472" s="263"/>
      <c r="B472" s="9"/>
      <c r="C472" s="659" t="s">
        <v>62</v>
      </c>
      <c r="AC472" s="394"/>
    </row>
    <row r="473" spans="1:29" s="1" customFormat="1" x14ac:dyDescent="0.25">
      <c r="A473" s="263"/>
      <c r="B473" s="9"/>
      <c r="C473" s="659" t="s">
        <v>62</v>
      </c>
      <c r="AC473" s="394"/>
    </row>
    <row r="474" spans="1:29" s="1" customFormat="1" x14ac:dyDescent="0.25">
      <c r="A474" s="263"/>
      <c r="B474" s="9"/>
      <c r="C474" s="659" t="s">
        <v>62</v>
      </c>
      <c r="AC474" s="394"/>
    </row>
    <row r="475" spans="1:29" s="1" customFormat="1" x14ac:dyDescent="0.25">
      <c r="A475" s="263"/>
      <c r="B475" s="9"/>
      <c r="C475" s="659" t="s">
        <v>62</v>
      </c>
      <c r="AC475" s="394"/>
    </row>
    <row r="476" spans="1:29" s="1" customFormat="1" x14ac:dyDescent="0.25">
      <c r="A476" s="263"/>
      <c r="C476" s="659" t="s">
        <v>62</v>
      </c>
      <c r="AC476" s="394"/>
    </row>
    <row r="477" spans="1:29" s="1" customFormat="1" ht="15" customHeight="1" x14ac:dyDescent="0.25">
      <c r="A477" s="263"/>
      <c r="C477" s="659" t="s">
        <v>62</v>
      </c>
      <c r="AC477" s="394"/>
    </row>
    <row r="478" spans="1:29" s="1" customFormat="1" ht="15" customHeight="1" x14ac:dyDescent="0.25">
      <c r="A478" s="263"/>
      <c r="C478" s="659" t="s">
        <v>62</v>
      </c>
      <c r="AC478" s="394"/>
    </row>
    <row r="479" spans="1:29" s="1" customFormat="1" ht="15" customHeight="1" x14ac:dyDescent="0.25">
      <c r="A479" s="263"/>
      <c r="C479" s="659" t="s">
        <v>62</v>
      </c>
      <c r="AC479" s="394"/>
    </row>
    <row r="480" spans="1:29" s="1" customFormat="1" x14ac:dyDescent="0.25">
      <c r="A480" s="263"/>
      <c r="C480" s="659" t="s">
        <v>62</v>
      </c>
      <c r="AC480" s="394"/>
    </row>
    <row r="481" spans="1:32" s="1" customFormat="1" x14ac:dyDescent="0.25">
      <c r="A481" s="263"/>
      <c r="B481" s="9"/>
      <c r="C481" s="659" t="s">
        <v>62</v>
      </c>
      <c r="AC481" s="394"/>
    </row>
    <row r="482" spans="1:32" s="1" customFormat="1" x14ac:dyDescent="0.25">
      <c r="A482" s="263"/>
      <c r="B482" s="9"/>
      <c r="C482" s="659" t="s">
        <v>62</v>
      </c>
      <c r="AC482" s="394"/>
    </row>
    <row r="483" spans="1:32" s="1" customFormat="1" x14ac:dyDescent="0.25">
      <c r="A483" s="263"/>
      <c r="B483" s="9"/>
      <c r="C483" s="659" t="s">
        <v>62</v>
      </c>
      <c r="AC483" s="394"/>
    </row>
    <row r="484" spans="1:32" s="1" customFormat="1" x14ac:dyDescent="0.25">
      <c r="A484" s="263"/>
      <c r="B484" s="9"/>
      <c r="C484" s="659" t="s">
        <v>62</v>
      </c>
      <c r="AC484" s="394"/>
    </row>
    <row r="485" spans="1:32" s="1" customFormat="1" x14ac:dyDescent="0.25">
      <c r="A485" s="263"/>
      <c r="B485" s="9"/>
      <c r="C485" s="659" t="s">
        <v>62</v>
      </c>
      <c r="AC485" s="394"/>
    </row>
    <row r="486" spans="1:32" s="1" customFormat="1" x14ac:dyDescent="0.25">
      <c r="A486" s="263"/>
      <c r="B486" s="9"/>
      <c r="C486" s="659" t="s">
        <v>62</v>
      </c>
      <c r="AC486" s="394"/>
    </row>
    <row r="487" spans="1:32" s="1" customFormat="1" x14ac:dyDescent="0.25">
      <c r="A487" s="263"/>
      <c r="B487" s="9"/>
      <c r="C487" s="659" t="s">
        <v>62</v>
      </c>
      <c r="AC487" s="394"/>
    </row>
    <row r="488" spans="1:32" s="1" customFormat="1" x14ac:dyDescent="0.25">
      <c r="A488" s="263"/>
      <c r="B488" s="9"/>
      <c r="C488" s="659" t="s">
        <v>62</v>
      </c>
      <c r="AC488" s="394"/>
    </row>
    <row r="489" spans="1:32" s="1" customFormat="1" x14ac:dyDescent="0.25">
      <c r="A489" s="263"/>
      <c r="B489" s="9"/>
      <c r="C489" s="659" t="s">
        <v>62</v>
      </c>
      <c r="AC489" s="394"/>
    </row>
    <row r="490" spans="1:32" s="1" customFormat="1" x14ac:dyDescent="0.25">
      <c r="A490" s="263"/>
      <c r="B490" s="9"/>
      <c r="C490" s="659" t="s">
        <v>62</v>
      </c>
      <c r="AC490" s="394"/>
    </row>
    <row r="491" spans="1:32" s="1" customFormat="1" x14ac:dyDescent="0.25">
      <c r="A491" s="263"/>
      <c r="B491" s="9"/>
      <c r="C491" s="659" t="s">
        <v>62</v>
      </c>
      <c r="AC491" s="394"/>
    </row>
    <row r="492" spans="1:32" s="1" customFormat="1" x14ac:dyDescent="0.25">
      <c r="A492" s="263"/>
      <c r="B492" s="9"/>
      <c r="C492" s="659" t="s">
        <v>62</v>
      </c>
      <c r="AC492" s="394"/>
    </row>
    <row r="493" spans="1:32" s="1" customFormat="1" x14ac:dyDescent="0.25">
      <c r="A493" s="263"/>
      <c r="B493" s="9"/>
      <c r="C493" s="659" t="s">
        <v>62</v>
      </c>
      <c r="AC493" s="394"/>
    </row>
    <row r="494" spans="1:32" s="337" customFormat="1" ht="27" customHeight="1" x14ac:dyDescent="0.25">
      <c r="D494" s="629" t="s">
        <v>35</v>
      </c>
      <c r="AC494" s="454"/>
      <c r="AF494" s="629" t="s">
        <v>249</v>
      </c>
    </row>
    <row r="495" spans="1:32" s="1" customFormat="1" ht="18" customHeight="1" x14ac:dyDescent="0.25">
      <c r="A495" s="263"/>
      <c r="B495" s="9" t="s">
        <v>62</v>
      </c>
      <c r="C495" s="659" t="s">
        <v>62</v>
      </c>
      <c r="AC495" s="394"/>
    </row>
    <row r="496" spans="1:32" s="1" customFormat="1" x14ac:dyDescent="0.25">
      <c r="A496" s="263"/>
      <c r="C496" s="659" t="s">
        <v>62</v>
      </c>
      <c r="AC496" s="394"/>
    </row>
    <row r="497" spans="1:29" s="1" customFormat="1" x14ac:dyDescent="0.25">
      <c r="A497" s="271"/>
      <c r="C497" s="659" t="s">
        <v>62</v>
      </c>
      <c r="AC497" s="394"/>
    </row>
    <row r="498" spans="1:29" s="1" customFormat="1" x14ac:dyDescent="0.25">
      <c r="A498" s="271"/>
      <c r="C498" s="659" t="s">
        <v>62</v>
      </c>
      <c r="AC498" s="394"/>
    </row>
    <row r="499" spans="1:29" s="1" customFormat="1" x14ac:dyDescent="0.25">
      <c r="A499" s="271"/>
      <c r="C499" s="659" t="s">
        <v>62</v>
      </c>
      <c r="AC499" s="394"/>
    </row>
    <row r="500" spans="1:29" s="1" customFormat="1" x14ac:dyDescent="0.25">
      <c r="A500" s="271"/>
      <c r="C500" s="659" t="s">
        <v>62</v>
      </c>
      <c r="AC500" s="394"/>
    </row>
    <row r="501" spans="1:29" s="1" customFormat="1" x14ac:dyDescent="0.25">
      <c r="A501" s="271"/>
      <c r="C501" s="659" t="s">
        <v>62</v>
      </c>
      <c r="AC501" s="394"/>
    </row>
    <row r="502" spans="1:29" s="1" customFormat="1" x14ac:dyDescent="0.25">
      <c r="A502" s="271"/>
      <c r="C502" s="659" t="s">
        <v>62</v>
      </c>
      <c r="AC502" s="394"/>
    </row>
    <row r="503" spans="1:29" s="1" customFormat="1" x14ac:dyDescent="0.25">
      <c r="A503" s="271"/>
      <c r="C503" s="659" t="s">
        <v>62</v>
      </c>
      <c r="AC503" s="394"/>
    </row>
    <row r="504" spans="1:29" s="1" customFormat="1" x14ac:dyDescent="0.25">
      <c r="A504" s="271"/>
      <c r="C504" s="659" t="s">
        <v>62</v>
      </c>
      <c r="AC504" s="394"/>
    </row>
    <row r="505" spans="1:29" s="1" customFormat="1" ht="15" customHeight="1" x14ac:dyDescent="0.25">
      <c r="A505" s="271"/>
      <c r="C505" s="659" t="s">
        <v>62</v>
      </c>
      <c r="AC505" s="394"/>
    </row>
    <row r="506" spans="1:29" s="1" customFormat="1" ht="15" customHeight="1" x14ac:dyDescent="0.25">
      <c r="A506" s="271"/>
      <c r="C506" s="659" t="s">
        <v>62</v>
      </c>
      <c r="AC506" s="394"/>
    </row>
    <row r="507" spans="1:29" s="1" customFormat="1" ht="15" customHeight="1" x14ac:dyDescent="0.25">
      <c r="A507" s="271"/>
      <c r="C507" s="659" t="s">
        <v>62</v>
      </c>
      <c r="AC507" s="394"/>
    </row>
    <row r="508" spans="1:29" s="1" customFormat="1" x14ac:dyDescent="0.25">
      <c r="A508" s="271"/>
      <c r="C508" s="659" t="s">
        <v>62</v>
      </c>
      <c r="AC508" s="394"/>
    </row>
    <row r="509" spans="1:29" s="1" customFormat="1" x14ac:dyDescent="0.25">
      <c r="A509" s="271"/>
      <c r="C509" s="659" t="s">
        <v>62</v>
      </c>
      <c r="AC509" s="394"/>
    </row>
    <row r="510" spans="1:29" s="1" customFormat="1" x14ac:dyDescent="0.25">
      <c r="A510" s="271"/>
      <c r="C510" s="659" t="s">
        <v>62</v>
      </c>
      <c r="AC510" s="394"/>
    </row>
    <row r="511" spans="1:29" s="1" customFormat="1" x14ac:dyDescent="0.25">
      <c r="A511" s="271"/>
      <c r="C511" s="659" t="s">
        <v>62</v>
      </c>
      <c r="AC511" s="394"/>
    </row>
    <row r="512" spans="1:29" s="1" customFormat="1" x14ac:dyDescent="0.25">
      <c r="A512" s="271"/>
      <c r="C512" s="659" t="s">
        <v>62</v>
      </c>
      <c r="AC512" s="394"/>
    </row>
    <row r="513" spans="1:54" s="1" customFormat="1" x14ac:dyDescent="0.25">
      <c r="A513" s="271"/>
      <c r="C513" s="659" t="s">
        <v>62</v>
      </c>
      <c r="AC513" s="394"/>
    </row>
    <row r="514" spans="1:54" s="1" customFormat="1" x14ac:dyDescent="0.25">
      <c r="A514" s="271"/>
      <c r="C514" s="659" t="s">
        <v>62</v>
      </c>
      <c r="AC514" s="394"/>
    </row>
    <row r="515" spans="1:54" s="1" customFormat="1" x14ac:dyDescent="0.25">
      <c r="A515" s="271"/>
      <c r="C515" s="659" t="s">
        <v>62</v>
      </c>
      <c r="AC515" s="394"/>
    </row>
    <row r="516" spans="1:54" s="1" customFormat="1" x14ac:dyDescent="0.25">
      <c r="A516" s="271"/>
      <c r="C516" s="659" t="s">
        <v>62</v>
      </c>
      <c r="AC516" s="394"/>
    </row>
    <row r="517" spans="1:54" s="1" customFormat="1" x14ac:dyDescent="0.25">
      <c r="A517" s="271"/>
      <c r="C517" s="659" t="s">
        <v>62</v>
      </c>
      <c r="AC517" s="394"/>
    </row>
    <row r="518" spans="1:54" s="1" customFormat="1" x14ac:dyDescent="0.25">
      <c r="A518" s="271"/>
      <c r="C518" s="659" t="s">
        <v>62</v>
      </c>
      <c r="AC518" s="394"/>
    </row>
    <row r="519" spans="1:54" s="1" customFormat="1" x14ac:dyDescent="0.25">
      <c r="A519" s="271"/>
      <c r="C519" s="659" t="s">
        <v>62</v>
      </c>
      <c r="AC519" s="394"/>
    </row>
    <row r="520" spans="1:54" s="1" customFormat="1" x14ac:dyDescent="0.25">
      <c r="A520" s="271"/>
      <c r="C520" s="659" t="s">
        <v>62</v>
      </c>
      <c r="AC520" s="394"/>
    </row>
    <row r="521" spans="1:54" s="1" customFormat="1" x14ac:dyDescent="0.25">
      <c r="A521" s="271"/>
      <c r="C521" s="659" t="s">
        <v>62</v>
      </c>
      <c r="AC521" s="394"/>
    </row>
    <row r="522" spans="1:54" s="1" customFormat="1" x14ac:dyDescent="0.25">
      <c r="A522" s="271"/>
      <c r="C522" s="659" t="s">
        <v>62</v>
      </c>
      <c r="AC522" s="394"/>
    </row>
    <row r="523" spans="1:54" s="1" customFormat="1" x14ac:dyDescent="0.25">
      <c r="A523" s="271"/>
      <c r="C523" s="659" t="s">
        <v>62</v>
      </c>
      <c r="AC523" s="394"/>
    </row>
    <row r="524" spans="1:54" s="338" customFormat="1" ht="84" customHeight="1" x14ac:dyDescent="0.25">
      <c r="D524" s="338" t="s">
        <v>322</v>
      </c>
      <c r="E524" s="339"/>
      <c r="AC524" s="456"/>
      <c r="AF524" s="338" t="s">
        <v>261</v>
      </c>
      <c r="AY524" s="339"/>
      <c r="AZ524" s="339"/>
      <c r="BA524" s="339"/>
      <c r="BB524" s="339"/>
    </row>
    <row r="525" spans="1:54" s="1" customFormat="1" x14ac:dyDescent="0.25">
      <c r="A525" s="271"/>
      <c r="C525" s="659" t="s">
        <v>62</v>
      </c>
      <c r="AC525" s="394"/>
    </row>
    <row r="526" spans="1:54" s="1" customFormat="1" ht="33" customHeight="1" x14ac:dyDescent="0.25">
      <c r="A526" s="271"/>
      <c r="C526" s="659" t="s">
        <v>62</v>
      </c>
      <c r="D526" s="764" t="str">
        <f>$D$184</f>
        <v>Losun árið 2023 í samanburði við losun fyrri ára</v>
      </c>
      <c r="E526" s="764"/>
      <c r="F526" s="764"/>
      <c r="G526" s="764"/>
      <c r="H526" s="764"/>
      <c r="I526" s="764"/>
      <c r="J526" s="764"/>
      <c r="K526" s="764"/>
      <c r="L526" s="764"/>
      <c r="M526" s="764"/>
      <c r="N526" s="764"/>
      <c r="O526" s="764"/>
      <c r="P526" s="764"/>
      <c r="AC526" s="394"/>
      <c r="AF526" s="764" t="str">
        <f>$AF$4</f>
        <v>Emissions in 2023 compared to emissions in previous years</v>
      </c>
      <c r="AG526" s="764"/>
      <c r="AH526" s="764"/>
      <c r="AI526" s="764"/>
      <c r="AJ526" s="764"/>
      <c r="AK526" s="764"/>
      <c r="AL526" s="764"/>
      <c r="AM526" s="764"/>
      <c r="AN526" s="764"/>
      <c r="AO526" s="764"/>
      <c r="AP526" s="764"/>
      <c r="AQ526" s="764"/>
      <c r="AR526" s="764"/>
    </row>
    <row r="527" spans="1:54" s="1" customFormat="1" ht="29.1" customHeight="1" x14ac:dyDescent="0.25">
      <c r="A527" s="271"/>
      <c r="C527" s="659" t="s">
        <v>62</v>
      </c>
      <c r="D527" s="470"/>
      <c r="E527" s="836" t="str">
        <f>"Losun "&amp;$B$2</f>
        <v>Losun 2023</v>
      </c>
      <c r="F527" s="837"/>
      <c r="G527" s="838"/>
      <c r="H527" s="836" t="str">
        <f>"Breyting frá "&amp;B3</f>
        <v>Breyting frá 2022</v>
      </c>
      <c r="I527" s="837"/>
      <c r="J527" s="838"/>
      <c r="K527" s="836" t="str">
        <f>"Breyting frá "&amp;$B$4</f>
        <v>Breyting frá 2005</v>
      </c>
      <c r="L527" s="837"/>
      <c r="M527" s="838"/>
      <c r="N527" s="836" t="str">
        <f>"Breyting frá "&amp;$B$5</f>
        <v>Breyting frá 1990</v>
      </c>
      <c r="O527" s="837"/>
      <c r="P527" s="837"/>
      <c r="AC527" s="394"/>
      <c r="AF527" s="470"/>
      <c r="AG527" s="765" t="str">
        <f>"Emissions in "&amp;$B$2</f>
        <v>Emissions in 2023</v>
      </c>
      <c r="AH527" s="766"/>
      <c r="AI527" s="767"/>
      <c r="AJ527" s="765" t="str">
        <f>"Change from "&amp;$B$3</f>
        <v>Change from 2022</v>
      </c>
      <c r="AK527" s="766"/>
      <c r="AL527" s="767"/>
      <c r="AM527" s="765" t="str">
        <f>"Change from "&amp;$B$4</f>
        <v>Change from 2005</v>
      </c>
      <c r="AN527" s="766"/>
      <c r="AO527" s="767"/>
      <c r="AP527" s="765" t="str">
        <f>"Change from "&amp;$B$5</f>
        <v>Change from 1990</v>
      </c>
      <c r="AQ527" s="766"/>
      <c r="AR527" s="766"/>
    </row>
    <row r="528" spans="1:54" s="1" customFormat="1" x14ac:dyDescent="0.25">
      <c r="A528" s="271"/>
      <c r="C528" s="659" t="s">
        <v>62</v>
      </c>
      <c r="D528" s="470"/>
      <c r="E528" s="762" t="s">
        <v>5</v>
      </c>
      <c r="F528" s="762"/>
      <c r="G528" s="472" t="s">
        <v>4</v>
      </c>
      <c r="H528" s="762" t="s">
        <v>5</v>
      </c>
      <c r="I528" s="762"/>
      <c r="J528" s="472" t="s">
        <v>4</v>
      </c>
      <c r="K528" s="762" t="s">
        <v>5</v>
      </c>
      <c r="L528" s="762"/>
      <c r="M528" s="472" t="s">
        <v>4</v>
      </c>
      <c r="N528" s="762" t="s">
        <v>5</v>
      </c>
      <c r="O528" s="762"/>
      <c r="P528" s="471" t="s">
        <v>4</v>
      </c>
      <c r="AC528" s="394"/>
      <c r="AF528" s="470"/>
      <c r="AG528" s="761" t="s">
        <v>238</v>
      </c>
      <c r="AH528" s="762"/>
      <c r="AI528" s="472" t="s">
        <v>4</v>
      </c>
      <c r="AJ528" s="761" t="s">
        <v>238</v>
      </c>
      <c r="AK528" s="762"/>
      <c r="AL528" s="472" t="s">
        <v>4</v>
      </c>
      <c r="AM528" s="761" t="s">
        <v>238</v>
      </c>
      <c r="AN528" s="762"/>
      <c r="AO528" s="472" t="s">
        <v>4</v>
      </c>
      <c r="AP528" s="761" t="s">
        <v>238</v>
      </c>
      <c r="AQ528" s="762"/>
      <c r="AR528" s="471" t="s">
        <v>4</v>
      </c>
    </row>
    <row r="529" spans="1:44" s="1" customFormat="1" ht="21" customHeight="1" x14ac:dyDescent="0.25">
      <c r="A529" s="224" t="s">
        <v>96</v>
      </c>
      <c r="C529" s="659" t="s">
        <v>62</v>
      </c>
      <c r="D529" s="245" t="str">
        <f>'Talnagögn | Numerical Data'!$D$100</f>
        <v>Skógar</v>
      </c>
      <c r="E529" s="763" cm="1">
        <f t="array" ref="E529">INDEX('Talnagögn | Numerical Data'!$1:$1048576,_xlfn.XMATCH($A529,'Talnagögn | Numerical Data'!$A:$A),_xlfn.XMATCH($B$2,'Talnagögn | Numerical Data'!$98:$98))</f>
        <v>-507.88374774687588</v>
      </c>
      <c r="F529" s="763"/>
      <c r="G529" s="53">
        <f>$E529/$E$534</f>
        <v>-6.5596128067020712E-2</v>
      </c>
      <c r="H529" s="740" cm="1">
        <f t="array" ref="H529">INDEX('Talnagögn | Numerical Data'!$1:$1048576,_xlfn.XMATCH($A529,'Talnagögn | Numerical Data'!$A:$A),_xlfn.XMATCH($B$2,'Talnagögn | Numerical Data'!$98:$98))-INDEX('Talnagögn | Numerical Data'!$1:$1048576,_xlfn.XMATCH($A529,'Talnagögn | Numerical Data'!$A:$A),_xlfn.XMATCH($B$3,'Talnagögn | Numerical Data'!$98:$98))</f>
        <v>-2.4372388432275329</v>
      </c>
      <c r="I529" s="740"/>
      <c r="J529" s="116" cm="1">
        <f t="array" ref="J529">INDEX('Talnagögn | Numerical Data'!$1:$1048576,_xlfn.XMATCH($A529,'Talnagögn | Numerical Data'!$A:$A),_xlfn.XMATCH($B$2,'Talnagögn | Numerical Data'!$98:$98))/INDEX('Talnagögn | Numerical Data'!$1:$1048576,_xlfn.XMATCH($A529,'Talnagögn | Numerical Data'!$A:$A),_xlfn.XMATCH($B$3,'Talnagögn | Numerical Data'!$98:$98))-1</f>
        <v>4.8219520766186186E-3</v>
      </c>
      <c r="K529" s="728" cm="1">
        <f t="array" ref="K529">INDEX('Talnagögn | Numerical Data'!$1:$1048576,_xlfn.XMATCH($A529,'Talnagögn | Numerical Data'!$A:$A),_xlfn.XMATCH($B$2,'Talnagögn | Numerical Data'!$98:$98))-INDEX('Talnagögn | Numerical Data'!$1:$1048576,_xlfn.XMATCH($A529,'Talnagögn | Numerical Data'!$A:$A),_xlfn.XMATCH($B$4,'Talnagögn | Numerical Data'!$98:$98))</f>
        <v>-367.4488126201029</v>
      </c>
      <c r="L529" s="728"/>
      <c r="M529" s="45" cm="1">
        <f t="array" ref="M529">INDEX('Talnagögn | Numerical Data'!$1:$1048576,_xlfn.XMATCH($A529,'Talnagögn | Numerical Data'!$A:$A),_xlfn.XMATCH($B$2,'Talnagögn | Numerical Data'!$98:$98))/INDEX('Talnagögn | Numerical Data'!$1:$1048576,_xlfn.XMATCH($A529,'Talnagögn | Numerical Data'!$A:$A),_xlfn.XMATCH($B$4,'Talnagögn | Numerical Data'!$98:$98))-1</f>
        <v>2.6165057312014319</v>
      </c>
      <c r="N529" s="728" cm="1">
        <f t="array" ref="N529">INDEX('Talnagögn | Numerical Data'!$1:$1048576,_xlfn.XMATCH($A529,'Talnagögn | Numerical Data'!$A:$A),_xlfn.XMATCH($B$2,'Talnagögn | Numerical Data'!$98:$98))-INDEX('Talnagögn | Numerical Data'!$1:$1048576,_xlfn.XMATCH($A529,'Talnagögn | Numerical Data'!$A:$A),_xlfn.XMATCH($B$5,'Talnagögn | Numerical Data'!$98:$98))</f>
        <v>-478.45067374432301</v>
      </c>
      <c r="O529" s="728"/>
      <c r="P529" s="8" cm="1">
        <f t="array" ref="P529">INDEX('Talnagögn | Numerical Data'!$1:$1048576,_xlfn.XMATCH($A529,'Talnagögn | Numerical Data'!$A:$A),_xlfn.XMATCH($B$2,'Talnagögn | Numerical Data'!$98:$98))/INDEX('Talnagögn | Numerical Data'!$1:$1048576,_xlfn.XMATCH($A529,'Talnagögn | Numerical Data'!$A:$A),_xlfn.XMATCH($B$5,'Talnagögn | Numerical Data'!$98:$98))-1</f>
        <v>16.255545503090325</v>
      </c>
      <c r="Q529" s="831"/>
      <c r="R529" s="831"/>
      <c r="S529" s="8"/>
      <c r="T529" s="831"/>
      <c r="U529" s="831"/>
      <c r="V529" s="8"/>
      <c r="W529" s="831"/>
      <c r="X529" s="831"/>
      <c r="Y529" s="8"/>
      <c r="Z529" s="831"/>
      <c r="AA529" s="831"/>
      <c r="AC529" s="394"/>
      <c r="AF529" s="245" t="str">
        <f>'Talnagögn | Numerical Data'!$E$100</f>
        <v>Forest Land</v>
      </c>
      <c r="AG529" s="763" cm="1">
        <f t="array" ref="AG529">INDEX('Talnagögn | Numerical Data'!$1:$1048576,_xlfn.XMATCH($A529,'Talnagögn | Numerical Data'!$A:$A),_xlfn.XMATCH($B$2,'Talnagögn | Numerical Data'!$98:$98))</f>
        <v>-507.88374774687588</v>
      </c>
      <c r="AH529" s="763"/>
      <c r="AI529" s="53">
        <f>$E529/$E$534</f>
        <v>-6.5596128067020712E-2</v>
      </c>
      <c r="AJ529" s="740" cm="1">
        <f t="array" ref="AJ529">INDEX('Talnagögn | Numerical Data'!$1:$1048576,_xlfn.XMATCH($A529,'Talnagögn | Numerical Data'!$A:$A),_xlfn.XMATCH($B$2,'Talnagögn | Numerical Data'!$98:$98))-INDEX('Talnagögn | Numerical Data'!$1:$1048576,_xlfn.XMATCH($A529,'Talnagögn | Numerical Data'!$A:$A),_xlfn.XMATCH($B$3,'Talnagögn | Numerical Data'!$98:$98))</f>
        <v>-2.4372388432275329</v>
      </c>
      <c r="AK529" s="740"/>
      <c r="AL529" s="116" cm="1">
        <f t="array" ref="AL529">INDEX('Talnagögn | Numerical Data'!$1:$1048576,_xlfn.XMATCH($A529,'Talnagögn | Numerical Data'!$A:$A),_xlfn.XMATCH($B$2,'Talnagögn | Numerical Data'!$98:$98))/INDEX('Talnagögn | Numerical Data'!$1:$1048576,_xlfn.XMATCH($A529,'Talnagögn | Numerical Data'!$A:$A),_xlfn.XMATCH($B$3,'Talnagögn | Numerical Data'!$98:$98))-1</f>
        <v>4.8219520766186186E-3</v>
      </c>
      <c r="AM529" s="728" cm="1">
        <f t="array" ref="AM529">INDEX('Talnagögn | Numerical Data'!$1:$1048576,_xlfn.XMATCH($A529,'Talnagögn | Numerical Data'!$A:$A),_xlfn.XMATCH($B$2,'Talnagögn | Numerical Data'!$98:$98))-INDEX('Talnagögn | Numerical Data'!$1:$1048576,_xlfn.XMATCH($A529,'Talnagögn | Numerical Data'!$A:$A),_xlfn.XMATCH($B$4,'Talnagögn | Numerical Data'!$98:$98))</f>
        <v>-367.4488126201029</v>
      </c>
      <c r="AN529" s="728"/>
      <c r="AO529" s="45" cm="1">
        <f t="array" ref="AO529">INDEX('Talnagögn | Numerical Data'!$1:$1048576,_xlfn.XMATCH($A529,'Talnagögn | Numerical Data'!$A:$A),_xlfn.XMATCH($B$2,'Talnagögn | Numerical Data'!$98:$98))/INDEX('Talnagögn | Numerical Data'!$1:$1048576,_xlfn.XMATCH($A529,'Talnagögn | Numerical Data'!$A:$A),_xlfn.XMATCH($B$4,'Talnagögn | Numerical Data'!$98:$98))-1</f>
        <v>2.6165057312014319</v>
      </c>
      <c r="AP529" s="728" cm="1">
        <f t="array" ref="AP529">INDEX('Talnagögn | Numerical Data'!$1:$1048576,_xlfn.XMATCH($A529,'Talnagögn | Numerical Data'!$A:$A),_xlfn.XMATCH($B$2,'Talnagögn | Numerical Data'!$98:$98))-INDEX('Talnagögn | Numerical Data'!$1:$1048576,_xlfn.XMATCH($A529,'Talnagögn | Numerical Data'!$A:$A),_xlfn.XMATCH($B$5,'Talnagögn | Numerical Data'!$98:$98))</f>
        <v>-478.45067374432301</v>
      </c>
      <c r="AQ529" s="728"/>
      <c r="AR529" s="8" cm="1">
        <f t="array" ref="AR529">INDEX('Talnagögn | Numerical Data'!$1:$1048576,_xlfn.XMATCH($A529,'Talnagögn | Numerical Data'!$A:$A),_xlfn.XMATCH($B$2,'Talnagögn | Numerical Data'!$98:$98))/INDEX('Talnagögn | Numerical Data'!$1:$1048576,_xlfn.XMATCH($A529,'Talnagögn | Numerical Data'!$A:$A),_xlfn.XMATCH($B$5,'Talnagögn | Numerical Data'!$98:$98))-1</f>
        <v>16.255545503090325</v>
      </c>
    </row>
    <row r="530" spans="1:44" s="1" customFormat="1" ht="21" customHeight="1" x14ac:dyDescent="0.25">
      <c r="A530" s="224" t="s">
        <v>97</v>
      </c>
      <c r="C530" s="659" t="s">
        <v>62</v>
      </c>
      <c r="D530" s="245" t="str">
        <f>'Talnagögn | Numerical Data'!$D$101</f>
        <v>Ræktað land</v>
      </c>
      <c r="E530" s="760" cm="1">
        <f t="array" ref="E530">INDEX('Talnagögn | Numerical Data'!$1:$1048576,_xlfn.XMATCH($A530,'Talnagögn | Numerical Data'!$A:$A),_xlfn.XMATCH($B$2,'Talnagögn | Numerical Data'!$98:$98))</f>
        <v>1450.3522866583978</v>
      </c>
      <c r="F530" s="728"/>
      <c r="G530" s="45">
        <f>$E530/$E$534</f>
        <v>0.18732139935565759</v>
      </c>
      <c r="H530" s="760" cm="1">
        <f t="array" ref="H530">INDEX('Talnagögn | Numerical Data'!$1:$1048576,_xlfn.XMATCH($A530,'Talnagögn | Numerical Data'!$A:$A),_xlfn.XMATCH($B$2,'Talnagögn | Numerical Data'!$98:$98))-INDEX('Talnagögn | Numerical Data'!$1:$1048576,_xlfn.XMATCH($A530,'Talnagögn | Numerical Data'!$A:$A),_xlfn.XMATCH($B$3,'Talnagögn | Numerical Data'!$98:$98))</f>
        <v>13.021107617011921</v>
      </c>
      <c r="I530" s="728"/>
      <c r="J530" s="116" cm="1">
        <f t="array" ref="J530">INDEX('Talnagögn | Numerical Data'!$1:$1048576,_xlfn.XMATCH($A530,'Talnagögn | Numerical Data'!$A:$A),_xlfn.XMATCH($B$2,'Talnagögn | Numerical Data'!$98:$98))/INDEX('Talnagögn | Numerical Data'!$1:$1048576,_xlfn.XMATCH($A530,'Talnagögn | Numerical Data'!$A:$A),_xlfn.XMATCH($B$3,'Talnagögn | Numerical Data'!$98:$98))-1</f>
        <v>9.0592257420423206E-3</v>
      </c>
      <c r="K530" s="760" cm="1">
        <f t="array" ref="K530">INDEX('Talnagögn | Numerical Data'!$1:$1048576,_xlfn.XMATCH($A530,'Talnagögn | Numerical Data'!$A:$A),_xlfn.XMATCH($B$2,'Talnagögn | Numerical Data'!$98:$98))-INDEX('Talnagögn | Numerical Data'!$1:$1048576,_xlfn.XMATCH($A530,'Talnagögn | Numerical Data'!$A:$A),_xlfn.XMATCH($B$4,'Talnagögn | Numerical Data'!$98:$98))</f>
        <v>241.95751758522647</v>
      </c>
      <c r="L530" s="728"/>
      <c r="M530" s="45" cm="1">
        <f t="array" ref="M530">INDEX('Talnagögn | Numerical Data'!$1:$1048576,_xlfn.XMATCH($A530,'Talnagögn | Numerical Data'!$A:$A),_xlfn.XMATCH($B$2,'Talnagögn | Numerical Data'!$98:$98))/INDEX('Talnagögn | Numerical Data'!$1:$1048576,_xlfn.XMATCH($A530,'Talnagögn | Numerical Data'!$A:$A),_xlfn.XMATCH($B$4,'Talnagögn | Numerical Data'!$98:$98))-1</f>
        <v>0.20023052381367545</v>
      </c>
      <c r="N530" s="760" cm="1">
        <f t="array" ref="N530">INDEX('Talnagögn | Numerical Data'!$1:$1048576,_xlfn.XMATCH($A530,'Talnagögn | Numerical Data'!$A:$A),_xlfn.XMATCH($B$2,'Talnagögn | Numerical Data'!$98:$98))-INDEX('Talnagögn | Numerical Data'!$1:$1048576,_xlfn.XMATCH($A530,'Talnagögn | Numerical Data'!$A:$A),_xlfn.XMATCH($B$5,'Talnagögn | Numerical Data'!$98:$98))</f>
        <v>264.43697813529002</v>
      </c>
      <c r="O530" s="728"/>
      <c r="P530" s="8" cm="1">
        <f t="array" ref="P530">INDEX('Talnagögn | Numerical Data'!$1:$1048576,_xlfn.XMATCH($A530,'Talnagögn | Numerical Data'!$A:$A),_xlfn.XMATCH($B$2,'Talnagögn | Numerical Data'!$98:$98))/INDEX('Talnagögn | Numerical Data'!$1:$1048576,_xlfn.XMATCH($A530,'Talnagögn | Numerical Data'!$A:$A),_xlfn.XMATCH($B$5,'Talnagögn | Numerical Data'!$98:$98))-1</f>
        <v>0.22298133453105473</v>
      </c>
      <c r="Q530" s="831"/>
      <c r="R530" s="831"/>
      <c r="S530" s="8"/>
      <c r="U530" s="225"/>
      <c r="W530" s="831"/>
      <c r="X530" s="831"/>
      <c r="Y530" s="8"/>
      <c r="Z530" s="831"/>
      <c r="AA530" s="831"/>
      <c r="AC530" s="394"/>
      <c r="AF530" s="245" t="str">
        <f>'Talnagögn | Numerical Data'!$E$101</f>
        <v>Cropland</v>
      </c>
      <c r="AG530" s="760" cm="1">
        <f t="array" ref="AG530">INDEX('Talnagögn | Numerical Data'!$1:$1048576,_xlfn.XMATCH($A530,'Talnagögn | Numerical Data'!$A:$A),_xlfn.XMATCH($B$2,'Talnagögn | Numerical Data'!$98:$98))</f>
        <v>1450.3522866583978</v>
      </c>
      <c r="AH530" s="728"/>
      <c r="AI530" s="45">
        <f>$E530/$E$534</f>
        <v>0.18732139935565759</v>
      </c>
      <c r="AJ530" s="760" cm="1">
        <f t="array" ref="AJ530">INDEX('Talnagögn | Numerical Data'!$1:$1048576,_xlfn.XMATCH($A530,'Talnagögn | Numerical Data'!$A:$A),_xlfn.XMATCH($B$2,'Talnagögn | Numerical Data'!$98:$98))-INDEX('Talnagögn | Numerical Data'!$1:$1048576,_xlfn.XMATCH($A530,'Talnagögn | Numerical Data'!$A:$A),_xlfn.XMATCH($B$3,'Talnagögn | Numerical Data'!$98:$98))</f>
        <v>13.021107617011921</v>
      </c>
      <c r="AK530" s="728"/>
      <c r="AL530" s="116" cm="1">
        <f t="array" ref="AL530">INDEX('Talnagögn | Numerical Data'!$1:$1048576,_xlfn.XMATCH($A530,'Talnagögn | Numerical Data'!$A:$A),_xlfn.XMATCH($B$2,'Talnagögn | Numerical Data'!$98:$98))/INDEX('Talnagögn | Numerical Data'!$1:$1048576,_xlfn.XMATCH($A530,'Talnagögn | Numerical Data'!$A:$A),_xlfn.XMATCH($B$3,'Talnagögn | Numerical Data'!$98:$98))-1</f>
        <v>9.0592257420423206E-3</v>
      </c>
      <c r="AM530" s="760" cm="1">
        <f t="array" ref="AM530">INDEX('Talnagögn | Numerical Data'!$1:$1048576,_xlfn.XMATCH($A530,'Talnagögn | Numerical Data'!$A:$A),_xlfn.XMATCH($B$2,'Talnagögn | Numerical Data'!$98:$98))-INDEX('Talnagögn | Numerical Data'!$1:$1048576,_xlfn.XMATCH($A530,'Talnagögn | Numerical Data'!$A:$A),_xlfn.XMATCH($B$4,'Talnagögn | Numerical Data'!$98:$98))</f>
        <v>241.95751758522647</v>
      </c>
      <c r="AN530" s="728"/>
      <c r="AO530" s="45" cm="1">
        <f t="array" ref="AO530">INDEX('Talnagögn | Numerical Data'!$1:$1048576,_xlfn.XMATCH($A530,'Talnagögn | Numerical Data'!$A:$A),_xlfn.XMATCH($B$2,'Talnagögn | Numerical Data'!$98:$98))/INDEX('Talnagögn | Numerical Data'!$1:$1048576,_xlfn.XMATCH($A530,'Talnagögn | Numerical Data'!$A:$A),_xlfn.XMATCH($B$4,'Talnagögn | Numerical Data'!$98:$98))-1</f>
        <v>0.20023052381367545</v>
      </c>
      <c r="AP530" s="760" cm="1">
        <f t="array" ref="AP530">INDEX('Talnagögn | Numerical Data'!$1:$1048576,_xlfn.XMATCH($A530,'Talnagögn | Numerical Data'!$A:$A),_xlfn.XMATCH($B$2,'Talnagögn | Numerical Data'!$98:$98))-INDEX('Talnagögn | Numerical Data'!$1:$1048576,_xlfn.XMATCH($A530,'Talnagögn | Numerical Data'!$A:$A),_xlfn.XMATCH($B$5,'Talnagögn | Numerical Data'!$98:$98))</f>
        <v>264.43697813529002</v>
      </c>
      <c r="AQ530" s="728"/>
      <c r="AR530" s="8" cm="1">
        <f t="array" ref="AR530">INDEX('Talnagögn | Numerical Data'!$1:$1048576,_xlfn.XMATCH($A530,'Talnagögn | Numerical Data'!$A:$A),_xlfn.XMATCH($B$2,'Talnagögn | Numerical Data'!$98:$98))/INDEX('Talnagögn | Numerical Data'!$1:$1048576,_xlfn.XMATCH($A530,'Talnagögn | Numerical Data'!$A:$A),_xlfn.XMATCH($B$5,'Talnagögn | Numerical Data'!$98:$98))-1</f>
        <v>0.22298133453105473</v>
      </c>
    </row>
    <row r="531" spans="1:44" s="1" customFormat="1" ht="21" customHeight="1" x14ac:dyDescent="0.25">
      <c r="A531" s="224" t="s">
        <v>98</v>
      </c>
      <c r="C531" s="659" t="s">
        <v>62</v>
      </c>
      <c r="D531" s="245" t="str">
        <f>'Talnagögn | Numerical Data'!$D$102</f>
        <v>Mólendi</v>
      </c>
      <c r="E531" s="760" cm="1">
        <f t="array" ref="E531">INDEX('Talnagögn | Numerical Data'!$1:$1048576,_xlfn.XMATCH($A531,'Talnagögn | Numerical Data'!$A:$A),_xlfn.XMATCH($B$2,'Talnagögn | Numerical Data'!$98:$98))</f>
        <v>5973.5384306449669</v>
      </c>
      <c r="F531" s="728"/>
      <c r="G531" s="45">
        <f>$E531/$E$534</f>
        <v>0.77151709155526416</v>
      </c>
      <c r="H531" s="739" cm="1">
        <f t="array" ref="H531">INDEX('Talnagögn | Numerical Data'!$1:$1048576,_xlfn.XMATCH($A531,'Talnagögn | Numerical Data'!$A:$A),_xlfn.XMATCH($B$2,'Talnagögn | Numerical Data'!$98:$98))-INDEX('Talnagögn | Numerical Data'!$1:$1048576,_xlfn.XMATCH($A531,'Talnagögn | Numerical Data'!$A:$A),_xlfn.XMATCH($B$3,'Talnagögn | Numerical Data'!$98:$98))</f>
        <v>2.3309273625636706</v>
      </c>
      <c r="I531" s="740"/>
      <c r="J531" s="135" cm="1">
        <f t="array" ref="J531">INDEX('Talnagögn | Numerical Data'!$1:$1048576,_xlfn.XMATCH($A531,'Talnagögn | Numerical Data'!$A:$A),_xlfn.XMATCH($B$2,'Talnagögn | Numerical Data'!$98:$98))/INDEX('Talnagögn | Numerical Data'!$1:$1048576,_xlfn.XMATCH($A531,'Talnagögn | Numerical Data'!$A:$A),_xlfn.XMATCH($B$3,'Talnagögn | Numerical Data'!$98:$98))-1</f>
        <v>3.9036113906321113E-4</v>
      </c>
      <c r="K531" s="760" cm="1">
        <f t="array" ref="K531">INDEX('Talnagögn | Numerical Data'!$1:$1048576,_xlfn.XMATCH($A531,'Talnagögn | Numerical Data'!$A:$A),_xlfn.XMATCH($B$2,'Talnagögn | Numerical Data'!$98:$98))-INDEX('Talnagögn | Numerical Data'!$1:$1048576,_xlfn.XMATCH($A531,'Talnagögn | Numerical Data'!$A:$A),_xlfn.XMATCH($B$4,'Talnagögn | Numerical Data'!$98:$98))</f>
        <v>162.58798174387357</v>
      </c>
      <c r="L531" s="728"/>
      <c r="M531" s="53" cm="1">
        <f t="array" ref="M531">INDEX('Talnagögn | Numerical Data'!$1:$1048576,_xlfn.XMATCH($A531,'Talnagögn | Numerical Data'!$A:$A),_xlfn.XMATCH($B$2,'Talnagögn | Numerical Data'!$98:$98))/INDEX('Talnagögn | Numerical Data'!$1:$1048576,_xlfn.XMATCH($A531,'Talnagögn | Numerical Data'!$A:$A),_xlfn.XMATCH($B$4,'Talnagögn | Numerical Data'!$98:$98))-1</f>
        <v>2.7979584953201631E-2</v>
      </c>
      <c r="N531" s="760" cm="1">
        <f t="array" ref="N531">INDEX('Talnagögn | Numerical Data'!$1:$1048576,_xlfn.XMATCH($A531,'Talnagögn | Numerical Data'!$A:$A),_xlfn.XMATCH($B$2,'Talnagögn | Numerical Data'!$98:$98))-INDEX('Talnagögn | Numerical Data'!$1:$1048576,_xlfn.XMATCH($A531,'Talnagögn | Numerical Data'!$A:$A),_xlfn.XMATCH($B$5,'Talnagögn | Numerical Data'!$98:$98))</f>
        <v>266.07385217540559</v>
      </c>
      <c r="O531" s="728"/>
      <c r="P531" s="43" cm="1">
        <f t="array" ref="P531">INDEX('Talnagögn | Numerical Data'!$1:$1048576,_xlfn.XMATCH($A531,'Talnagögn | Numerical Data'!$A:$A),_xlfn.XMATCH($B$2,'Talnagögn | Numerical Data'!$98:$98))/INDEX('Talnagögn | Numerical Data'!$1:$1048576,_xlfn.XMATCH($A531,'Talnagögn | Numerical Data'!$A:$A),_xlfn.XMATCH($B$5,'Talnagögn | Numerical Data'!$98:$98))-1</f>
        <v>4.661857266344227E-2</v>
      </c>
      <c r="Q531" s="831"/>
      <c r="R531" s="831"/>
      <c r="S531" s="8"/>
      <c r="U531" s="225"/>
      <c r="W531" s="831"/>
      <c r="X531" s="831"/>
      <c r="Y531" s="8"/>
      <c r="Z531" s="831"/>
      <c r="AA531" s="831"/>
      <c r="AC531" s="394"/>
      <c r="AF531" s="245" t="str">
        <f>'Talnagögn | Numerical Data'!$E$102</f>
        <v>Grassland</v>
      </c>
      <c r="AG531" s="760" cm="1">
        <f t="array" ref="AG531">INDEX('Talnagögn | Numerical Data'!$1:$1048576,_xlfn.XMATCH($A531,'Talnagögn | Numerical Data'!$A:$A),_xlfn.XMATCH($B$2,'Talnagögn | Numerical Data'!$98:$98))</f>
        <v>5973.5384306449669</v>
      </c>
      <c r="AH531" s="728"/>
      <c r="AI531" s="45">
        <f>$E531/$E$534</f>
        <v>0.77151709155526416</v>
      </c>
      <c r="AJ531" s="739" cm="1">
        <f t="array" ref="AJ531">INDEX('Talnagögn | Numerical Data'!$1:$1048576,_xlfn.XMATCH($A531,'Talnagögn | Numerical Data'!$A:$A),_xlfn.XMATCH($B$2,'Talnagögn | Numerical Data'!$98:$98))-INDEX('Talnagögn | Numerical Data'!$1:$1048576,_xlfn.XMATCH($A531,'Talnagögn | Numerical Data'!$A:$A),_xlfn.XMATCH($B$3,'Talnagögn | Numerical Data'!$98:$98))</f>
        <v>2.3309273625636706</v>
      </c>
      <c r="AK531" s="740"/>
      <c r="AL531" s="135" cm="1">
        <f t="array" ref="AL531">INDEX('Talnagögn | Numerical Data'!$1:$1048576,_xlfn.XMATCH($A531,'Talnagögn | Numerical Data'!$A:$A),_xlfn.XMATCH($B$2,'Talnagögn | Numerical Data'!$98:$98))/INDEX('Talnagögn | Numerical Data'!$1:$1048576,_xlfn.XMATCH($A531,'Talnagögn | Numerical Data'!$A:$A),_xlfn.XMATCH($B$3,'Talnagögn | Numerical Data'!$98:$98))-1</f>
        <v>3.9036113906321113E-4</v>
      </c>
      <c r="AM531" s="760" cm="1">
        <f t="array" ref="AM531">INDEX('Talnagögn | Numerical Data'!$1:$1048576,_xlfn.XMATCH($A531,'Talnagögn | Numerical Data'!$A:$A),_xlfn.XMATCH($B$2,'Talnagögn | Numerical Data'!$98:$98))-INDEX('Talnagögn | Numerical Data'!$1:$1048576,_xlfn.XMATCH($A531,'Talnagögn | Numerical Data'!$A:$A),_xlfn.XMATCH($B$4,'Talnagögn | Numerical Data'!$98:$98))</f>
        <v>162.58798174387357</v>
      </c>
      <c r="AN531" s="728"/>
      <c r="AO531" s="53" cm="1">
        <f t="array" ref="AO531">INDEX('Talnagögn | Numerical Data'!$1:$1048576,_xlfn.XMATCH($A531,'Talnagögn | Numerical Data'!$A:$A),_xlfn.XMATCH($B$2,'Talnagögn | Numerical Data'!$98:$98))/INDEX('Talnagögn | Numerical Data'!$1:$1048576,_xlfn.XMATCH($A531,'Talnagögn | Numerical Data'!$A:$A),_xlfn.XMATCH($B$4,'Talnagögn | Numerical Data'!$98:$98))-1</f>
        <v>2.7979584953201631E-2</v>
      </c>
      <c r="AP531" s="760" cm="1">
        <f t="array" ref="AP531">INDEX('Talnagögn | Numerical Data'!$1:$1048576,_xlfn.XMATCH($A531,'Talnagögn | Numerical Data'!$A:$A),_xlfn.XMATCH($B$2,'Talnagögn | Numerical Data'!$98:$98))-INDEX('Talnagögn | Numerical Data'!$1:$1048576,_xlfn.XMATCH($A531,'Talnagögn | Numerical Data'!$A:$A),_xlfn.XMATCH($B$5,'Talnagögn | Numerical Data'!$98:$98))</f>
        <v>266.07385217540559</v>
      </c>
      <c r="AQ531" s="728"/>
      <c r="AR531" s="43" cm="1">
        <f t="array" ref="AR531">INDEX('Talnagögn | Numerical Data'!$1:$1048576,_xlfn.XMATCH($A531,'Talnagögn | Numerical Data'!$A:$A),_xlfn.XMATCH($B$2,'Talnagögn | Numerical Data'!$98:$98))/INDEX('Talnagögn | Numerical Data'!$1:$1048576,_xlfn.XMATCH($A531,'Talnagögn | Numerical Data'!$A:$A),_xlfn.XMATCH($B$5,'Talnagögn | Numerical Data'!$98:$98))-1</f>
        <v>4.661857266344227E-2</v>
      </c>
    </row>
    <row r="532" spans="1:44" s="1" customFormat="1" ht="21" customHeight="1" x14ac:dyDescent="0.25">
      <c r="A532" s="224" t="s">
        <v>99</v>
      </c>
      <c r="C532" s="659" t="s">
        <v>62</v>
      </c>
      <c r="D532" s="245" t="str">
        <f>'Talnagögn | Numerical Data'!$D$103</f>
        <v>Votlendi</v>
      </c>
      <c r="E532" s="760" cm="1">
        <f t="array" ref="E532">INDEX('Talnagögn | Numerical Data'!$1:$1048576,_xlfn.XMATCH($A532,'Talnagögn | Numerical Data'!$A:$A),_xlfn.XMATCH($B$2,'Talnagögn | Numerical Data'!$98:$98))</f>
        <v>817.65731654517595</v>
      </c>
      <c r="F532" s="728"/>
      <c r="G532" s="45">
        <f>$E532/$E$534</f>
        <v>0.10560517891934015</v>
      </c>
      <c r="H532" s="760" cm="1">
        <f t="array" ref="H532">INDEX('Talnagögn | Numerical Data'!$1:$1048576,_xlfn.XMATCH($A532,'Talnagögn | Numerical Data'!$A:$A),_xlfn.XMATCH($B$2,'Talnagögn | Numerical Data'!$98:$98))-INDEX('Talnagögn | Numerical Data'!$1:$1048576,_xlfn.XMATCH($A532,'Talnagögn | Numerical Data'!$A:$A),_xlfn.XMATCH($B$3,'Talnagögn | Numerical Data'!$98:$98))</f>
        <v>-27.531626975591621</v>
      </c>
      <c r="I532" s="728"/>
      <c r="J532" s="53" cm="1">
        <f t="array" ref="J532">INDEX('Talnagögn | Numerical Data'!$1:$1048576,_xlfn.XMATCH($A532,'Talnagögn | Numerical Data'!$A:$A),_xlfn.XMATCH($B$2,'Talnagögn | Numerical Data'!$98:$98))/INDEX('Talnagögn | Numerical Data'!$1:$1048576,_xlfn.XMATCH($A532,'Talnagögn | Numerical Data'!$A:$A),_xlfn.XMATCH($B$3,'Talnagögn | Numerical Data'!$98:$98))-1</f>
        <v>-3.2574523349659934E-2</v>
      </c>
      <c r="K532" s="760" cm="1">
        <f t="array" ref="K532">INDEX('Talnagögn | Numerical Data'!$1:$1048576,_xlfn.XMATCH($A532,'Talnagögn | Numerical Data'!$A:$A),_xlfn.XMATCH($B$2,'Talnagögn | Numerical Data'!$98:$98))-INDEX('Talnagögn | Numerical Data'!$1:$1048576,_xlfn.XMATCH($A532,'Talnagögn | Numerical Data'!$A:$A),_xlfn.XMATCH($B$4,'Talnagögn | Numerical Data'!$98:$98))</f>
        <v>-32.026518688215219</v>
      </c>
      <c r="L532" s="728"/>
      <c r="M532" s="53" cm="1">
        <f t="array" ref="M532">INDEX('Talnagögn | Numerical Data'!$1:$1048576,_xlfn.XMATCH($A532,'Talnagögn | Numerical Data'!$A:$A),_xlfn.XMATCH($B$2,'Talnagögn | Numerical Data'!$98:$98))/INDEX('Talnagögn | Numerical Data'!$1:$1048576,_xlfn.XMATCH($A532,'Talnagögn | Numerical Data'!$A:$A),_xlfn.XMATCH($B$4,'Talnagögn | Numerical Data'!$98:$98))-1</f>
        <v>-3.7692277245003902E-2</v>
      </c>
      <c r="N532" s="760" cm="1">
        <f t="array" ref="N532">INDEX('Talnagögn | Numerical Data'!$1:$1048576,_xlfn.XMATCH($A532,'Talnagögn | Numerical Data'!$A:$A),_xlfn.XMATCH($B$2,'Talnagögn | Numerical Data'!$98:$98))-INDEX('Talnagögn | Numerical Data'!$1:$1048576,_xlfn.XMATCH($A532,'Talnagögn | Numerical Data'!$A:$A),_xlfn.XMATCH($B$5,'Talnagögn | Numerical Data'!$98:$98))</f>
        <v>-29.449416525464585</v>
      </c>
      <c r="O532" s="728"/>
      <c r="P532" s="8" cm="1">
        <f t="array" ref="P532">INDEX('Talnagögn | Numerical Data'!$1:$1048576,_xlfn.XMATCH($A532,'Talnagögn | Numerical Data'!$A:$A),_xlfn.XMATCH($B$2,'Talnagögn | Numerical Data'!$98:$98))/INDEX('Talnagögn | Numerical Data'!$1:$1048576,_xlfn.XMATCH($A532,'Talnagögn | Numerical Data'!$A:$A),_xlfn.XMATCH($B$5,'Talnagögn | Numerical Data'!$98:$98))-1</f>
        <v>-3.4764705999578926E-2</v>
      </c>
      <c r="Q532" s="831"/>
      <c r="R532" s="831"/>
      <c r="S532" s="8"/>
      <c r="U532" s="225"/>
      <c r="W532" s="831"/>
      <c r="X532" s="831"/>
      <c r="Y532" s="8"/>
      <c r="Z532" s="831"/>
      <c r="AA532" s="831"/>
      <c r="AC532" s="394"/>
      <c r="AF532" s="245" t="str">
        <f>'Talnagögn | Numerical Data'!$E$103</f>
        <v>Wetlands</v>
      </c>
      <c r="AG532" s="760" cm="1">
        <f t="array" ref="AG532">INDEX('Talnagögn | Numerical Data'!$1:$1048576,_xlfn.XMATCH($A532,'Talnagögn | Numerical Data'!$A:$A),_xlfn.XMATCH($B$2,'Talnagögn | Numerical Data'!$98:$98))</f>
        <v>817.65731654517595</v>
      </c>
      <c r="AH532" s="728"/>
      <c r="AI532" s="45">
        <f>$E532/$E$534</f>
        <v>0.10560517891934015</v>
      </c>
      <c r="AJ532" s="760" cm="1">
        <f t="array" ref="AJ532">INDEX('Talnagögn | Numerical Data'!$1:$1048576,_xlfn.XMATCH($A532,'Talnagögn | Numerical Data'!$A:$A),_xlfn.XMATCH($B$2,'Talnagögn | Numerical Data'!$98:$98))-INDEX('Talnagögn | Numerical Data'!$1:$1048576,_xlfn.XMATCH($A532,'Talnagögn | Numerical Data'!$A:$A),_xlfn.XMATCH($B$3,'Talnagögn | Numerical Data'!$98:$98))</f>
        <v>-27.531626975591621</v>
      </c>
      <c r="AK532" s="728"/>
      <c r="AL532" s="53" cm="1">
        <f t="array" ref="AL532">INDEX('Talnagögn | Numerical Data'!$1:$1048576,_xlfn.XMATCH($A532,'Talnagögn | Numerical Data'!$A:$A),_xlfn.XMATCH($B$2,'Talnagögn | Numerical Data'!$98:$98))/INDEX('Talnagögn | Numerical Data'!$1:$1048576,_xlfn.XMATCH($A532,'Talnagögn | Numerical Data'!$A:$A),_xlfn.XMATCH($B$3,'Talnagögn | Numerical Data'!$98:$98))-1</f>
        <v>-3.2574523349659934E-2</v>
      </c>
      <c r="AM532" s="760" cm="1">
        <f t="array" ref="AM532">INDEX('Talnagögn | Numerical Data'!$1:$1048576,_xlfn.XMATCH($A532,'Talnagögn | Numerical Data'!$A:$A),_xlfn.XMATCH($B$2,'Talnagögn | Numerical Data'!$98:$98))-INDEX('Talnagögn | Numerical Data'!$1:$1048576,_xlfn.XMATCH($A532,'Talnagögn | Numerical Data'!$A:$A),_xlfn.XMATCH($B$4,'Talnagögn | Numerical Data'!$98:$98))</f>
        <v>-32.026518688215219</v>
      </c>
      <c r="AN532" s="728"/>
      <c r="AO532" s="53" cm="1">
        <f t="array" ref="AO532">INDEX('Talnagögn | Numerical Data'!$1:$1048576,_xlfn.XMATCH($A532,'Talnagögn | Numerical Data'!$A:$A),_xlfn.XMATCH($B$2,'Talnagögn | Numerical Data'!$98:$98))/INDEX('Talnagögn | Numerical Data'!$1:$1048576,_xlfn.XMATCH($A532,'Talnagögn | Numerical Data'!$A:$A),_xlfn.XMATCH($B$4,'Talnagögn | Numerical Data'!$98:$98))-1</f>
        <v>-3.7692277245003902E-2</v>
      </c>
      <c r="AP532" s="760" cm="1">
        <f t="array" ref="AP532">INDEX('Talnagögn | Numerical Data'!$1:$1048576,_xlfn.XMATCH($A532,'Talnagögn | Numerical Data'!$A:$A),_xlfn.XMATCH($B$2,'Talnagögn | Numerical Data'!$98:$98))-INDEX('Talnagögn | Numerical Data'!$1:$1048576,_xlfn.XMATCH($A532,'Talnagögn | Numerical Data'!$A:$A),_xlfn.XMATCH($B$5,'Talnagögn | Numerical Data'!$98:$98))</f>
        <v>-29.449416525464585</v>
      </c>
      <c r="AQ532" s="728"/>
      <c r="AR532" s="8" cm="1">
        <f t="array" ref="AR532">INDEX('Talnagögn | Numerical Data'!$1:$1048576,_xlfn.XMATCH($A532,'Talnagögn | Numerical Data'!$A:$A),_xlfn.XMATCH($B$2,'Talnagögn | Numerical Data'!$98:$98))/INDEX('Talnagögn | Numerical Data'!$1:$1048576,_xlfn.XMATCH($A532,'Talnagögn | Numerical Data'!$A:$A),_xlfn.XMATCH($B$5,'Talnagögn | Numerical Data'!$98:$98))-1</f>
        <v>-3.4764705999578926E-2</v>
      </c>
    </row>
    <row r="533" spans="1:44" s="1" customFormat="1" ht="21" customHeight="1" x14ac:dyDescent="0.25">
      <c r="A533" s="224" t="s">
        <v>133</v>
      </c>
      <c r="C533" s="659" t="s">
        <v>62</v>
      </c>
      <c r="D533" s="246" t="str">
        <f>'Talnagögn | Numerical Data'!$D$104</f>
        <v>Önnur losun</v>
      </c>
      <c r="E533" s="749" cm="1">
        <f t="array" ref="E533">INDEX('Talnagögn | Numerical Data'!$1:$1048576,_xlfn.XMATCH($A533,'Talnagögn | Numerical Data'!$A:$A),_xlfn.XMATCH($B$2,'Talnagögn | Numerical Data'!$98:$98))</f>
        <v>8.9230085014896758</v>
      </c>
      <c r="F533" s="750"/>
      <c r="G533" s="136">
        <f>$E533/$E$534</f>
        <v>1.1524582367588307E-3</v>
      </c>
      <c r="H533" s="743" cm="1">
        <f t="array" ref="H533">INDEX('Talnagögn | Numerical Data'!$1:$1048576,_xlfn.XMATCH($A533,'Talnagögn | Numerical Data'!$A:$A),_xlfn.XMATCH($B$2,'Talnagögn | Numerical Data'!$98:$98))-INDEX('Talnagögn | Numerical Data'!$1:$1048576,_xlfn.XMATCH($A533,'Talnagögn | Numerical Data'!$A:$A),_xlfn.XMATCH($B$3,'Talnagögn | Numerical Data'!$98:$98))</f>
        <v>0.17801419738407276</v>
      </c>
      <c r="I533" s="744"/>
      <c r="J533" s="106" cm="1">
        <f t="array" ref="J533">INDEX('Talnagögn | Numerical Data'!$1:$1048576,_xlfn.XMATCH($A533,'Talnagögn | Numerical Data'!$A:$A),_xlfn.XMATCH($B$2,'Talnagögn | Numerical Data'!$98:$98))/INDEX('Talnagögn | Numerical Data'!$1:$1048576,_xlfn.XMATCH($A533,'Talnagögn | Numerical Data'!$A:$A),_xlfn.XMATCH($B$3,'Talnagögn | Numerical Data'!$98:$98))-1</f>
        <v>2.0356125023488936E-2</v>
      </c>
      <c r="K533" s="749" cm="1">
        <f t="array" ref="K533">INDEX('Talnagögn | Numerical Data'!$1:$1048576,_xlfn.XMATCH($A533,'Talnagögn | Numerical Data'!$A:$A),_xlfn.XMATCH($B$2,'Talnagögn | Numerical Data'!$98:$98))-INDEX('Talnagögn | Numerical Data'!$1:$1048576,_xlfn.XMATCH($A533,'Talnagögn | Numerical Data'!$A:$A),_xlfn.XMATCH($B$4,'Talnagögn | Numerical Data'!$98:$98))</f>
        <v>-8.4591174429842795</v>
      </c>
      <c r="L533" s="750"/>
      <c r="M533" s="102" cm="1">
        <f t="array" ref="M533">INDEX('Talnagögn | Numerical Data'!$1:$1048576,_xlfn.XMATCH($A533,'Talnagögn | Numerical Data'!$A:$A),_xlfn.XMATCH($B$2,'Talnagögn | Numerical Data'!$98:$98))/INDEX('Talnagögn | Numerical Data'!$1:$1048576,_xlfn.XMATCH($A533,'Talnagögn | Numerical Data'!$A:$A),_xlfn.XMATCH($B$4,'Talnagögn | Numerical Data'!$98:$98))-1</f>
        <v>-0.48665608970999097</v>
      </c>
      <c r="N533" s="745" cm="1">
        <f t="array" ref="N533">INDEX('Talnagögn | Numerical Data'!$1:$1048576,_xlfn.XMATCH($A533,'Talnagögn | Numerical Data'!$A:$A),_xlfn.XMATCH($B$2,'Talnagögn | Numerical Data'!$98:$98))-INDEX('Talnagögn | Numerical Data'!$1:$1048576,_xlfn.XMATCH($A533,'Talnagögn | Numerical Data'!$A:$A),_xlfn.XMATCH($B$5,'Talnagögn | Numerical Data'!$98:$98))</f>
        <v>-12.001043678981659</v>
      </c>
      <c r="O533" s="746"/>
      <c r="P533" s="100" cm="1">
        <f t="array" ref="P533">INDEX('Talnagögn | Numerical Data'!$1:$1048576,_xlfn.XMATCH($A533,'Talnagögn | Numerical Data'!$A:$A),_xlfn.XMATCH($B$2,'Talnagögn | Numerical Data'!$98:$98))/INDEX('Talnagögn | Numerical Data'!$1:$1048576,_xlfn.XMATCH($A533,'Talnagögn | Numerical Data'!$A:$A),_xlfn.XMATCH($B$5,'Talnagögn | Numerical Data'!$98:$98))-1</f>
        <v>-0.57355255929739912</v>
      </c>
      <c r="Q533" s="8"/>
      <c r="R533" s="8"/>
      <c r="S533" s="8"/>
      <c r="U533" s="225"/>
      <c r="W533" s="8"/>
      <c r="X533" s="8"/>
      <c r="Y533" s="8"/>
      <c r="Z533" s="8"/>
      <c r="AA533" s="8"/>
      <c r="AC533" s="394"/>
      <c r="AF533" s="246" t="str">
        <f>'Talnagögn | Numerical Data'!$E$104</f>
        <v>Other Emissions</v>
      </c>
      <c r="AG533" s="749" cm="1">
        <f t="array" ref="AG533">INDEX('Talnagögn | Numerical Data'!$1:$1048576,_xlfn.XMATCH($A533,'Talnagögn | Numerical Data'!$A:$A),_xlfn.XMATCH($B$2,'Talnagögn | Numerical Data'!$98:$98))</f>
        <v>8.9230085014896758</v>
      </c>
      <c r="AH533" s="750"/>
      <c r="AI533" s="136">
        <f>$E533/$E$534</f>
        <v>1.1524582367588307E-3</v>
      </c>
      <c r="AJ533" s="743" cm="1">
        <f t="array" ref="AJ533">INDEX('Talnagögn | Numerical Data'!$1:$1048576,_xlfn.XMATCH($A533,'Talnagögn | Numerical Data'!$A:$A),_xlfn.XMATCH($B$2,'Talnagögn | Numerical Data'!$98:$98))-INDEX('Talnagögn | Numerical Data'!$1:$1048576,_xlfn.XMATCH($A533,'Talnagögn | Numerical Data'!$A:$A),_xlfn.XMATCH($B$3,'Talnagögn | Numerical Data'!$98:$98))</f>
        <v>0.17801419738407276</v>
      </c>
      <c r="AK533" s="744"/>
      <c r="AL533" s="106" cm="1">
        <f t="array" ref="AL533">INDEX('Talnagögn | Numerical Data'!$1:$1048576,_xlfn.XMATCH($A533,'Talnagögn | Numerical Data'!$A:$A),_xlfn.XMATCH($B$2,'Talnagögn | Numerical Data'!$98:$98))/INDEX('Talnagögn | Numerical Data'!$1:$1048576,_xlfn.XMATCH($A533,'Talnagögn | Numerical Data'!$A:$A),_xlfn.XMATCH($B$3,'Talnagögn | Numerical Data'!$98:$98))-1</f>
        <v>2.0356125023488936E-2</v>
      </c>
      <c r="AM533" s="749" cm="1">
        <f t="array" ref="AM533">INDEX('Talnagögn | Numerical Data'!$1:$1048576,_xlfn.XMATCH($A533,'Talnagögn | Numerical Data'!$A:$A),_xlfn.XMATCH($B$2,'Talnagögn | Numerical Data'!$98:$98))-INDEX('Talnagögn | Numerical Data'!$1:$1048576,_xlfn.XMATCH($A533,'Talnagögn | Numerical Data'!$A:$A),_xlfn.XMATCH($B$4,'Talnagögn | Numerical Data'!$98:$98))</f>
        <v>-8.4591174429842795</v>
      </c>
      <c r="AN533" s="750"/>
      <c r="AO533" s="102" cm="1">
        <f t="array" ref="AO533">INDEX('Talnagögn | Numerical Data'!$1:$1048576,_xlfn.XMATCH($A533,'Talnagögn | Numerical Data'!$A:$A),_xlfn.XMATCH($B$2,'Talnagögn | Numerical Data'!$98:$98))/INDEX('Talnagögn | Numerical Data'!$1:$1048576,_xlfn.XMATCH($A533,'Talnagögn | Numerical Data'!$A:$A),_xlfn.XMATCH($B$4,'Talnagögn | Numerical Data'!$98:$98))-1</f>
        <v>-0.48665608970999097</v>
      </c>
      <c r="AP533" s="745" cm="1">
        <f t="array" ref="AP533">INDEX('Talnagögn | Numerical Data'!$1:$1048576,_xlfn.XMATCH($A533,'Talnagögn | Numerical Data'!$A:$A),_xlfn.XMATCH($B$2,'Talnagögn | Numerical Data'!$98:$98))-INDEX('Talnagögn | Numerical Data'!$1:$1048576,_xlfn.XMATCH($A533,'Talnagögn | Numerical Data'!$A:$A),_xlfn.XMATCH($B$5,'Talnagögn | Numerical Data'!$98:$98))</f>
        <v>-12.001043678981659</v>
      </c>
      <c r="AQ533" s="746"/>
      <c r="AR533" s="100" cm="1">
        <f t="array" ref="AR533">INDEX('Talnagögn | Numerical Data'!$1:$1048576,_xlfn.XMATCH($A533,'Talnagögn | Numerical Data'!$A:$A),_xlfn.XMATCH($B$2,'Talnagögn | Numerical Data'!$98:$98))/INDEX('Talnagögn | Numerical Data'!$1:$1048576,_xlfn.XMATCH($A533,'Talnagögn | Numerical Data'!$A:$A),_xlfn.XMATCH($B$5,'Talnagögn | Numerical Data'!$98:$98))-1</f>
        <v>-0.57355255929739912</v>
      </c>
    </row>
    <row r="534" spans="1:44" ht="29.25" customHeight="1" x14ac:dyDescent="0.25">
      <c r="A534" s="224" t="s">
        <v>59</v>
      </c>
      <c r="B534" s="17"/>
      <c r="C534" s="659" t="s">
        <v>62</v>
      </c>
      <c r="D534" s="247" t="s">
        <v>13</v>
      </c>
      <c r="E534" s="747" cm="1">
        <f t="array" ref="E534">INDEX('Talnagögn | Numerical Data'!$1:$1048576,_xlfn.XMATCH($A534,'Talnagögn | Numerical Data'!$A:$A),_xlfn.XMATCH($B$2,'Talnagögn | Numerical Data'!$98:$98))</f>
        <v>7742.5872946031541</v>
      </c>
      <c r="F534" s="748"/>
      <c r="G534" s="48">
        <f>SUM(G529:G532)</f>
        <v>0.9988475417632412</v>
      </c>
      <c r="H534" s="747" cm="1">
        <f t="array" ref="H534">INDEX('Talnagögn | Numerical Data'!$1:$1048576,_xlfn.XMATCH($A534,'Talnagögn | Numerical Data'!$A:$A),_xlfn.XMATCH($B$2,'Talnagögn | Numerical Data'!$98:$98))-INDEX('Talnagögn | Numerical Data'!$1:$1048576,_xlfn.XMATCH($A534,'Talnagögn | Numerical Data'!$A:$A),_xlfn.XMATCH($B$3,'Talnagögn | Numerical Data'!$98:$98))</f>
        <v>-14.438816641860285</v>
      </c>
      <c r="I534" s="748"/>
      <c r="J534" s="137" cm="1">
        <f t="array" ref="J534">INDEX('Talnagögn | Numerical Data'!$1:$1048576,_xlfn.XMATCH($A534,'Talnagögn | Numerical Data'!$A:$A),_xlfn.XMATCH($B$2,'Talnagögn | Numerical Data'!$98:$98))/INDEX('Talnagögn | Numerical Data'!$1:$1048576,_xlfn.XMATCH($A534,'Talnagögn | Numerical Data'!$A:$A),_xlfn.XMATCH($B$3,'Talnagögn | Numerical Data'!$98:$98))-1</f>
        <v>-1.8613855922089417E-3</v>
      </c>
      <c r="K534" s="754" cm="1">
        <f t="array" ref="K534">INDEX('Talnagögn | Numerical Data'!$1:$1048576,_xlfn.XMATCH($A534,'Talnagögn | Numerical Data'!$A:$A),_xlfn.XMATCH($B$2,'Talnagögn | Numerical Data'!$98:$98))-INDEX('Talnagögn | Numerical Data'!$1:$1048576,_xlfn.XMATCH($A534,'Talnagögn | Numerical Data'!$A:$A),_xlfn.XMATCH($B$4,'Talnagögn | Numerical Data'!$98:$98))</f>
        <v>-3.3889494222021312</v>
      </c>
      <c r="L534" s="755"/>
      <c r="M534" s="632" cm="1">
        <f t="array" ref="M534">INDEX('Talnagögn | Numerical Data'!$1:$1048576,_xlfn.XMATCH($A534,'Talnagögn | Numerical Data'!$A:$A),_xlfn.XMATCH($B$2,'Talnagögn | Numerical Data'!$98:$98))/INDEX('Talnagögn | Numerical Data'!$1:$1048576,_xlfn.XMATCH($A534,'Talnagögn | Numerical Data'!$A:$A),_xlfn.XMATCH($B$4,'Talnagögn | Numerical Data'!$98:$98))-1</f>
        <v>-4.3751094961286263E-4</v>
      </c>
      <c r="N534" s="747" cm="1">
        <f t="array" ref="N534">INDEX('Talnagögn | Numerical Data'!$1:$1048576,_xlfn.XMATCH($A534,'Talnagögn | Numerical Data'!$A:$A),_xlfn.XMATCH($B$2,'Talnagögn | Numerical Data'!$98:$98))-INDEX('Talnagögn | Numerical Data'!$1:$1048576,_xlfn.XMATCH($A534,'Talnagögn | Numerical Data'!$A:$A),_xlfn.XMATCH($B$5,'Talnagögn | Numerical Data'!$98:$98))</f>
        <v>10.609696361925671</v>
      </c>
      <c r="O534" s="748"/>
      <c r="P534" s="448" cm="1">
        <f t="array" ref="P534">INDEX('Talnagögn | Numerical Data'!$1:$1048576,_xlfn.XMATCH($A534,'Talnagögn | Numerical Data'!$A:$A),_xlfn.XMATCH($B$2,'Talnagögn | Numerical Data'!$98:$98))/INDEX('Talnagögn | Numerical Data'!$1:$1048576,_xlfn.XMATCH($A534,'Talnagögn | Numerical Data'!$A:$A),_xlfn.XMATCH($B$5,'Talnagögn | Numerical Data'!$98:$98))-1</f>
        <v>1.3721840534481888E-3</v>
      </c>
      <c r="Q534" s="827"/>
      <c r="R534" s="827"/>
      <c r="S534" s="12"/>
      <c r="U534" s="225"/>
      <c r="W534" s="827"/>
      <c r="X534" s="827"/>
      <c r="Y534" s="12"/>
      <c r="Z534" s="827"/>
      <c r="AA534" s="827"/>
      <c r="AC534" s="400"/>
      <c r="AF534" s="247" t="s">
        <v>245</v>
      </c>
      <c r="AG534" s="747" cm="1">
        <f t="array" ref="AG534">INDEX('Talnagögn | Numerical Data'!$1:$1048576,_xlfn.XMATCH($A534,'Talnagögn | Numerical Data'!$A:$A),_xlfn.XMATCH($B$2,'Talnagögn | Numerical Data'!$98:$98))</f>
        <v>7742.5872946031541</v>
      </c>
      <c r="AH534" s="748"/>
      <c r="AI534" s="48">
        <f>SUM(AI529:AI532)</f>
        <v>0.9988475417632412</v>
      </c>
      <c r="AJ534" s="747" cm="1">
        <f t="array" ref="AJ534">INDEX('Talnagögn | Numerical Data'!$1:$1048576,_xlfn.XMATCH($A534,'Talnagögn | Numerical Data'!$A:$A),_xlfn.XMATCH($B$2,'Talnagögn | Numerical Data'!$98:$98))-INDEX('Talnagögn | Numerical Data'!$1:$1048576,_xlfn.XMATCH($A534,'Talnagögn | Numerical Data'!$A:$A),_xlfn.XMATCH($B$3,'Talnagögn | Numerical Data'!$98:$98))</f>
        <v>-14.438816641860285</v>
      </c>
      <c r="AK534" s="748"/>
      <c r="AL534" s="137" cm="1">
        <f t="array" ref="AL534">INDEX('Talnagögn | Numerical Data'!$1:$1048576,_xlfn.XMATCH($A534,'Talnagögn | Numerical Data'!$A:$A),_xlfn.XMATCH($B$2,'Talnagögn | Numerical Data'!$98:$98))/INDEX('Talnagögn | Numerical Data'!$1:$1048576,_xlfn.XMATCH($A534,'Talnagögn | Numerical Data'!$A:$A),_xlfn.XMATCH($B$3,'Talnagögn | Numerical Data'!$98:$98))-1</f>
        <v>-1.8613855922089417E-3</v>
      </c>
      <c r="AM534" s="754" cm="1">
        <f t="array" ref="AM534">INDEX('Talnagögn | Numerical Data'!$1:$1048576,_xlfn.XMATCH($A534,'Talnagögn | Numerical Data'!$A:$A),_xlfn.XMATCH($B$2,'Talnagögn | Numerical Data'!$98:$98))-INDEX('Talnagögn | Numerical Data'!$1:$1048576,_xlfn.XMATCH($A534,'Talnagögn | Numerical Data'!$A:$A),_xlfn.XMATCH($B$4,'Talnagögn | Numerical Data'!$98:$98))</f>
        <v>-3.3889494222021312</v>
      </c>
      <c r="AN534" s="755"/>
      <c r="AO534" s="632" cm="1">
        <f t="array" ref="AO534">INDEX('Talnagögn | Numerical Data'!$1:$1048576,_xlfn.XMATCH($A534,'Talnagögn | Numerical Data'!$A:$A),_xlfn.XMATCH($B$2,'Talnagögn | Numerical Data'!$98:$98))/INDEX('Talnagögn | Numerical Data'!$1:$1048576,_xlfn.XMATCH($A534,'Talnagögn | Numerical Data'!$A:$A),_xlfn.XMATCH($B$4,'Talnagögn | Numerical Data'!$98:$98))-1</f>
        <v>-4.3751094961286263E-4</v>
      </c>
      <c r="AP534" s="747" cm="1">
        <f t="array" ref="AP534">INDEX('Talnagögn | Numerical Data'!$1:$1048576,_xlfn.XMATCH($A534,'Talnagögn | Numerical Data'!$A:$A),_xlfn.XMATCH($B$2,'Talnagögn | Numerical Data'!$98:$98))-INDEX('Talnagögn | Numerical Data'!$1:$1048576,_xlfn.XMATCH($A534,'Talnagögn | Numerical Data'!$A:$A),_xlfn.XMATCH($B$5,'Talnagögn | Numerical Data'!$98:$98))</f>
        <v>10.609696361925671</v>
      </c>
      <c r="AQ534" s="748"/>
      <c r="AR534" s="448" cm="1">
        <f t="array" ref="AR534">INDEX('Talnagögn | Numerical Data'!$1:$1048576,_xlfn.XMATCH($A534,'Talnagögn | Numerical Data'!$A:$A),_xlfn.XMATCH($B$2,'Talnagögn | Numerical Data'!$98:$98))/INDEX('Talnagögn | Numerical Data'!$1:$1048576,_xlfn.XMATCH($A534,'Talnagögn | Numerical Data'!$A:$A),_xlfn.XMATCH($B$5,'Talnagögn | Numerical Data'!$98:$98))-1</f>
        <v>1.3721840534481888E-3</v>
      </c>
    </row>
    <row r="535" spans="1:44" s="1" customFormat="1" x14ac:dyDescent="0.25">
      <c r="A535" s="271"/>
      <c r="C535" s="659" t="s">
        <v>62</v>
      </c>
      <c r="U535" s="225"/>
      <c r="AC535" s="394"/>
    </row>
    <row r="536" spans="1:44" s="1" customFormat="1" x14ac:dyDescent="0.25">
      <c r="A536" s="271"/>
      <c r="C536" s="659" t="s">
        <v>62</v>
      </c>
      <c r="AC536" s="394"/>
    </row>
    <row r="537" spans="1:44" s="1" customFormat="1" x14ac:dyDescent="0.25">
      <c r="A537" s="271"/>
      <c r="C537" s="659" t="s">
        <v>62</v>
      </c>
      <c r="AC537" s="394"/>
    </row>
    <row r="538" spans="1:44" s="1" customFormat="1" x14ac:dyDescent="0.25">
      <c r="A538" s="271"/>
      <c r="C538" s="659" t="s">
        <v>62</v>
      </c>
      <c r="AC538" s="394"/>
    </row>
    <row r="539" spans="1:44" s="1" customFormat="1" x14ac:dyDescent="0.25">
      <c r="A539" s="271"/>
      <c r="C539" s="659" t="s">
        <v>62</v>
      </c>
      <c r="AC539" s="394"/>
    </row>
    <row r="540" spans="1:44" s="1" customFormat="1" x14ac:dyDescent="0.25">
      <c r="A540" s="271"/>
      <c r="C540" s="659" t="s">
        <v>62</v>
      </c>
      <c r="AC540" s="394"/>
    </row>
    <row r="541" spans="1:44" s="1" customFormat="1" x14ac:dyDescent="0.25">
      <c r="A541" s="271"/>
      <c r="C541" s="659" t="s">
        <v>62</v>
      </c>
      <c r="AC541" s="394"/>
    </row>
    <row r="542" spans="1:44" s="1" customFormat="1" x14ac:dyDescent="0.25">
      <c r="A542" s="271"/>
      <c r="C542" s="659" t="s">
        <v>62</v>
      </c>
      <c r="AC542" s="394"/>
    </row>
    <row r="543" spans="1:44" s="1" customFormat="1" x14ac:dyDescent="0.25">
      <c r="A543" s="271"/>
      <c r="C543" s="659" t="s">
        <v>62</v>
      </c>
      <c r="AC543" s="394"/>
    </row>
    <row r="544" spans="1:44" s="1" customFormat="1" ht="15" customHeight="1" x14ac:dyDescent="0.25">
      <c r="A544" s="271"/>
      <c r="C544" s="659" t="s">
        <v>62</v>
      </c>
      <c r="AC544" s="394"/>
    </row>
    <row r="545" spans="1:29" s="1" customFormat="1" ht="15" customHeight="1" x14ac:dyDescent="0.25">
      <c r="A545" s="271"/>
      <c r="C545" s="659" t="s">
        <v>62</v>
      </c>
      <c r="AC545" s="394"/>
    </row>
    <row r="546" spans="1:29" s="1" customFormat="1" ht="15" customHeight="1" x14ac:dyDescent="0.25">
      <c r="A546" s="271"/>
      <c r="C546" s="659" t="s">
        <v>62</v>
      </c>
      <c r="AC546" s="394"/>
    </row>
    <row r="547" spans="1:29" s="1" customFormat="1" x14ac:dyDescent="0.25">
      <c r="A547" s="271"/>
      <c r="C547" s="659" t="s">
        <v>62</v>
      </c>
      <c r="AC547" s="394"/>
    </row>
    <row r="548" spans="1:29" s="1" customFormat="1" x14ac:dyDescent="0.25">
      <c r="A548" s="271"/>
      <c r="C548" s="659" t="s">
        <v>62</v>
      </c>
      <c r="AC548" s="394"/>
    </row>
    <row r="549" spans="1:29" s="1" customFormat="1" x14ac:dyDescent="0.25">
      <c r="A549" s="271"/>
      <c r="C549" s="659" t="s">
        <v>62</v>
      </c>
      <c r="AC549" s="394"/>
    </row>
    <row r="550" spans="1:29" s="1" customFormat="1" x14ac:dyDescent="0.25">
      <c r="A550" s="271"/>
      <c r="C550" s="659" t="s">
        <v>62</v>
      </c>
      <c r="AC550" s="394"/>
    </row>
    <row r="551" spans="1:29" s="1" customFormat="1" x14ac:dyDescent="0.25">
      <c r="A551" s="271"/>
      <c r="C551" s="659" t="s">
        <v>62</v>
      </c>
      <c r="AC551" s="394"/>
    </row>
    <row r="552" spans="1:29" s="1" customFormat="1" x14ac:dyDescent="0.25">
      <c r="A552" s="271"/>
      <c r="C552" s="659" t="s">
        <v>62</v>
      </c>
      <c r="AC552" s="394"/>
    </row>
    <row r="553" spans="1:29" s="1" customFormat="1" x14ac:dyDescent="0.25">
      <c r="A553" s="271"/>
      <c r="C553" s="659" t="s">
        <v>62</v>
      </c>
      <c r="AC553" s="394"/>
    </row>
    <row r="554" spans="1:29" s="1" customFormat="1" x14ac:dyDescent="0.25">
      <c r="A554" s="271"/>
      <c r="C554" s="659" t="s">
        <v>62</v>
      </c>
      <c r="AC554" s="394"/>
    </row>
    <row r="555" spans="1:29" s="1" customFormat="1" x14ac:dyDescent="0.25">
      <c r="A555" s="271"/>
      <c r="C555" s="659" t="s">
        <v>62</v>
      </c>
      <c r="AC555" s="394"/>
    </row>
    <row r="556" spans="1:29" s="1" customFormat="1" x14ac:dyDescent="0.25">
      <c r="A556" s="271"/>
      <c r="C556" s="659" t="s">
        <v>62</v>
      </c>
      <c r="AC556" s="394"/>
    </row>
    <row r="557" spans="1:29" s="1" customFormat="1" x14ac:dyDescent="0.25">
      <c r="A557" s="271"/>
      <c r="C557" s="659" t="s">
        <v>62</v>
      </c>
      <c r="AC557" s="394"/>
    </row>
    <row r="558" spans="1:29" s="1" customFormat="1" x14ac:dyDescent="0.25">
      <c r="A558" s="271"/>
      <c r="C558" s="659" t="s">
        <v>62</v>
      </c>
      <c r="AC558" s="394"/>
    </row>
    <row r="559" spans="1:29" s="1" customFormat="1" x14ac:dyDescent="0.25">
      <c r="A559" s="271"/>
      <c r="C559" s="659" t="s">
        <v>62</v>
      </c>
      <c r="AC559" s="394"/>
    </row>
    <row r="560" spans="1:29" s="1" customFormat="1" x14ac:dyDescent="0.25">
      <c r="A560" s="271"/>
      <c r="C560" s="659" t="s">
        <v>62</v>
      </c>
      <c r="AC560" s="394"/>
    </row>
    <row r="561" spans="1:32" s="1" customFormat="1" x14ac:dyDescent="0.25">
      <c r="A561" s="271"/>
      <c r="C561" s="659" t="s">
        <v>62</v>
      </c>
      <c r="AC561" s="394"/>
    </row>
    <row r="562" spans="1:32" s="33" customFormat="1" ht="27" customHeight="1" x14ac:dyDescent="0.25">
      <c r="D562" s="622" t="s">
        <v>35</v>
      </c>
      <c r="AC562" s="405"/>
      <c r="AF562" s="622" t="s">
        <v>249</v>
      </c>
    </row>
    <row r="563" spans="1:32" s="1" customFormat="1" x14ac:dyDescent="0.25">
      <c r="A563" s="271"/>
      <c r="C563" s="659" t="s">
        <v>62</v>
      </c>
      <c r="AC563" s="394"/>
    </row>
    <row r="564" spans="1:32" s="1" customFormat="1" x14ac:dyDescent="0.25">
      <c r="A564" s="271"/>
      <c r="C564" s="659" t="s">
        <v>62</v>
      </c>
      <c r="AC564" s="394"/>
    </row>
    <row r="565" spans="1:32" s="1" customFormat="1" x14ac:dyDescent="0.25">
      <c r="A565" s="271"/>
      <c r="C565" s="659" t="s">
        <v>62</v>
      </c>
      <c r="AC565" s="394"/>
    </row>
    <row r="566" spans="1:32" s="1" customFormat="1" x14ac:dyDescent="0.25">
      <c r="A566" s="271"/>
      <c r="C566" s="659" t="s">
        <v>62</v>
      </c>
      <c r="AC566" s="394"/>
    </row>
    <row r="567" spans="1:32" s="1" customFormat="1" x14ac:dyDescent="0.25">
      <c r="A567" s="271"/>
      <c r="C567" s="659" t="s">
        <v>62</v>
      </c>
      <c r="AC567" s="394"/>
    </row>
    <row r="568" spans="1:32" s="1" customFormat="1" x14ac:dyDescent="0.25">
      <c r="A568" s="271"/>
      <c r="C568" s="659" t="s">
        <v>62</v>
      </c>
      <c r="AC568" s="394"/>
    </row>
    <row r="569" spans="1:32" s="1" customFormat="1" x14ac:dyDescent="0.25">
      <c r="A569" s="271"/>
      <c r="C569" s="659" t="s">
        <v>62</v>
      </c>
      <c r="AC569" s="394"/>
    </row>
    <row r="570" spans="1:32" s="1" customFormat="1" ht="15" customHeight="1" x14ac:dyDescent="0.25">
      <c r="A570" s="271"/>
      <c r="C570" s="659" t="s">
        <v>62</v>
      </c>
      <c r="AC570" s="394"/>
    </row>
    <row r="571" spans="1:32" s="1" customFormat="1" ht="15" customHeight="1" x14ac:dyDescent="0.25">
      <c r="A571" s="271"/>
      <c r="C571" s="659" t="s">
        <v>62</v>
      </c>
      <c r="AC571" s="394"/>
    </row>
    <row r="572" spans="1:32" s="1" customFormat="1" ht="15" customHeight="1" x14ac:dyDescent="0.25">
      <c r="A572" s="271"/>
      <c r="C572" s="659" t="s">
        <v>62</v>
      </c>
      <c r="AC572" s="394"/>
    </row>
    <row r="573" spans="1:32" s="1" customFormat="1" x14ac:dyDescent="0.25">
      <c r="A573" s="271"/>
      <c r="C573" s="659" t="s">
        <v>62</v>
      </c>
      <c r="AC573" s="394"/>
    </row>
    <row r="574" spans="1:32" s="1" customFormat="1" x14ac:dyDescent="0.25">
      <c r="A574" s="271"/>
      <c r="C574" s="659" t="s">
        <v>62</v>
      </c>
      <c r="AC574" s="394"/>
    </row>
    <row r="575" spans="1:32" s="1" customFormat="1" x14ac:dyDescent="0.25">
      <c r="A575" s="271"/>
      <c r="C575" s="659" t="s">
        <v>62</v>
      </c>
      <c r="AC575" s="394"/>
    </row>
    <row r="576" spans="1:32" s="1" customFormat="1" x14ac:dyDescent="0.25">
      <c r="A576" s="271"/>
      <c r="C576" s="659" t="s">
        <v>62</v>
      </c>
      <c r="AC576" s="394"/>
    </row>
    <row r="577" spans="1:54" s="1" customFormat="1" x14ac:dyDescent="0.25">
      <c r="A577" s="271"/>
      <c r="C577" s="659" t="s">
        <v>62</v>
      </c>
      <c r="AC577" s="394"/>
    </row>
    <row r="578" spans="1:54" s="1" customFormat="1" x14ac:dyDescent="0.25">
      <c r="A578" s="271"/>
      <c r="C578" s="659" t="s">
        <v>62</v>
      </c>
      <c r="AC578" s="394"/>
    </row>
    <row r="579" spans="1:54" s="1" customFormat="1" x14ac:dyDescent="0.25">
      <c r="A579" s="271"/>
      <c r="C579" s="659" t="s">
        <v>62</v>
      </c>
      <c r="AC579" s="394"/>
    </row>
    <row r="580" spans="1:54" s="1" customFormat="1" x14ac:dyDescent="0.25">
      <c r="A580" s="271"/>
      <c r="C580" s="659" t="s">
        <v>62</v>
      </c>
      <c r="AC580" s="394"/>
    </row>
    <row r="581" spans="1:54" s="1" customFormat="1" x14ac:dyDescent="0.25">
      <c r="A581" s="271"/>
      <c r="C581" s="659" t="s">
        <v>62</v>
      </c>
      <c r="AC581" s="394"/>
    </row>
    <row r="582" spans="1:54" s="1" customFormat="1" x14ac:dyDescent="0.25">
      <c r="A582" s="271"/>
      <c r="C582" s="659" t="s">
        <v>62</v>
      </c>
      <c r="AC582" s="394"/>
    </row>
    <row r="583" spans="1:54" s="1" customFormat="1" x14ac:dyDescent="0.25">
      <c r="A583" s="271"/>
      <c r="C583" s="659" t="s">
        <v>62</v>
      </c>
      <c r="AC583" s="394"/>
    </row>
    <row r="584" spans="1:54" s="1" customFormat="1" x14ac:dyDescent="0.25">
      <c r="A584" s="271"/>
      <c r="C584" s="659" t="s">
        <v>62</v>
      </c>
      <c r="AC584" s="394"/>
    </row>
    <row r="585" spans="1:54" s="1" customFormat="1" x14ac:dyDescent="0.25">
      <c r="A585" s="271"/>
      <c r="C585" s="659" t="s">
        <v>62</v>
      </c>
      <c r="AC585" s="394"/>
    </row>
    <row r="586" spans="1:54" s="1" customFormat="1" x14ac:dyDescent="0.25">
      <c r="A586" s="271"/>
      <c r="C586" s="659" t="s">
        <v>62</v>
      </c>
      <c r="AC586" s="394"/>
    </row>
    <row r="587" spans="1:54" s="1" customFormat="1" x14ac:dyDescent="0.25">
      <c r="A587" s="271"/>
      <c r="C587" s="659" t="s">
        <v>62</v>
      </c>
      <c r="AC587" s="394"/>
    </row>
    <row r="588" spans="1:54" s="1" customFormat="1" x14ac:dyDescent="0.25">
      <c r="A588" s="271"/>
      <c r="C588" s="659" t="s">
        <v>62</v>
      </c>
      <c r="AC588" s="394"/>
    </row>
    <row r="589" spans="1:54" s="1" customFormat="1" x14ac:dyDescent="0.25">
      <c r="A589" s="271"/>
      <c r="C589" s="659" t="s">
        <v>62</v>
      </c>
      <c r="AC589" s="394"/>
    </row>
    <row r="590" spans="1:54" s="1" customFormat="1" x14ac:dyDescent="0.25">
      <c r="A590" s="271"/>
      <c r="C590" s="659" t="s">
        <v>62</v>
      </c>
      <c r="AC590" s="394"/>
    </row>
    <row r="591" spans="1:54" s="340" customFormat="1" ht="81.75" customHeight="1" x14ac:dyDescent="0.25">
      <c r="D591" s="340" t="s">
        <v>15</v>
      </c>
      <c r="E591" s="341"/>
      <c r="AC591" s="457"/>
      <c r="AF591" s="340" t="s">
        <v>281</v>
      </c>
      <c r="AY591" s="341"/>
      <c r="AZ591" s="341"/>
      <c r="BA591" s="341"/>
      <c r="BB591" s="341"/>
    </row>
    <row r="592" spans="1:54" s="1" customFormat="1" x14ac:dyDescent="0.25">
      <c r="A592" s="271"/>
      <c r="C592" s="659" t="s">
        <v>62</v>
      </c>
      <c r="AC592" s="394"/>
    </row>
    <row r="593" spans="1:44" s="1" customFormat="1" ht="30" customHeight="1" x14ac:dyDescent="0.25">
      <c r="A593" s="271"/>
      <c r="C593" s="659" t="s">
        <v>62</v>
      </c>
      <c r="D593" s="756" t="str">
        <f>$D$184</f>
        <v>Losun árið 2023 í samanburði við losun fyrri ára</v>
      </c>
      <c r="E593" s="756"/>
      <c r="F593" s="756"/>
      <c r="G593" s="756"/>
      <c r="H593" s="756"/>
      <c r="I593" s="756"/>
      <c r="J593" s="756"/>
      <c r="K593" s="756"/>
      <c r="L593" s="756"/>
      <c r="M593" s="756"/>
      <c r="N593" s="756"/>
      <c r="O593" s="756"/>
      <c r="P593" s="756"/>
      <c r="AC593" s="394"/>
      <c r="AF593" s="756" t="str">
        <f>$AF$4</f>
        <v>Emissions in 2023 compared to emissions in previous years</v>
      </c>
      <c r="AG593" s="756"/>
      <c r="AH593" s="756"/>
      <c r="AI593" s="756"/>
      <c r="AJ593" s="756"/>
      <c r="AK593" s="756"/>
      <c r="AL593" s="756"/>
      <c r="AM593" s="756"/>
      <c r="AN593" s="756"/>
      <c r="AO593" s="756"/>
      <c r="AP593" s="756"/>
      <c r="AQ593" s="756"/>
      <c r="AR593" s="756"/>
    </row>
    <row r="594" spans="1:44" s="1" customFormat="1" ht="29.1" customHeight="1" x14ac:dyDescent="0.25">
      <c r="A594" s="271"/>
      <c r="C594" s="659" t="s">
        <v>62</v>
      </c>
      <c r="D594" s="118"/>
      <c r="E594" s="833" t="str">
        <f>"Losun "&amp;$B$2</f>
        <v>Losun 2023</v>
      </c>
      <c r="F594" s="834"/>
      <c r="G594" s="835"/>
      <c r="H594" s="833" t="str">
        <f>"Breyting frá "&amp;$B$3</f>
        <v>Breyting frá 2022</v>
      </c>
      <c r="I594" s="834"/>
      <c r="J594" s="835"/>
      <c r="K594" s="833" t="str">
        <f>"Breyting frá "&amp;$B$4</f>
        <v>Breyting frá 2005</v>
      </c>
      <c r="L594" s="834"/>
      <c r="M594" s="835"/>
      <c r="N594" s="833" t="str">
        <f>"Breyting frá "&amp;$B$5</f>
        <v>Breyting frá 1990</v>
      </c>
      <c r="O594" s="834"/>
      <c r="P594" s="834"/>
      <c r="AC594" s="394"/>
      <c r="AF594" s="118"/>
      <c r="AG594" s="757" t="str">
        <f>"Emissions in "&amp;$B$2</f>
        <v>Emissions in 2023</v>
      </c>
      <c r="AH594" s="758"/>
      <c r="AI594" s="759"/>
      <c r="AJ594" s="757" t="str">
        <f>"Change from "&amp;$B$3</f>
        <v>Change from 2022</v>
      </c>
      <c r="AK594" s="758"/>
      <c r="AL594" s="759"/>
      <c r="AM594" s="757" t="str">
        <f>"Change from "&amp;$B$4</f>
        <v>Change from 2005</v>
      </c>
      <c r="AN594" s="758"/>
      <c r="AO594" s="759"/>
      <c r="AP594" s="757" t="str">
        <f>"Change from "&amp;$B$5</f>
        <v>Change from 1990</v>
      </c>
      <c r="AQ594" s="758"/>
      <c r="AR594" s="758"/>
    </row>
    <row r="595" spans="1:44" s="1" customFormat="1" x14ac:dyDescent="0.25">
      <c r="A595" s="271"/>
      <c r="C595" s="659" t="s">
        <v>62</v>
      </c>
      <c r="D595" s="118"/>
      <c r="E595" s="752" t="s">
        <v>5</v>
      </c>
      <c r="F595" s="752"/>
      <c r="G595" s="117" t="s">
        <v>4</v>
      </c>
      <c r="H595" s="752" t="s">
        <v>5</v>
      </c>
      <c r="I595" s="752"/>
      <c r="J595" s="117" t="s">
        <v>4</v>
      </c>
      <c r="K595" s="752" t="s">
        <v>5</v>
      </c>
      <c r="L595" s="752"/>
      <c r="M595" s="117" t="s">
        <v>4</v>
      </c>
      <c r="N595" s="752" t="s">
        <v>5</v>
      </c>
      <c r="O595" s="752"/>
      <c r="P595" s="40" t="s">
        <v>4</v>
      </c>
      <c r="AC595" s="394"/>
      <c r="AF595" s="118"/>
      <c r="AG595" s="751" t="s">
        <v>238</v>
      </c>
      <c r="AH595" s="752"/>
      <c r="AI595" s="117" t="s">
        <v>4</v>
      </c>
      <c r="AJ595" s="751" t="s">
        <v>238</v>
      </c>
      <c r="AK595" s="752"/>
      <c r="AL595" s="117" t="s">
        <v>4</v>
      </c>
      <c r="AM595" s="751" t="s">
        <v>238</v>
      </c>
      <c r="AN595" s="752"/>
      <c r="AO595" s="117" t="s">
        <v>4</v>
      </c>
      <c r="AP595" s="751" t="s">
        <v>238</v>
      </c>
      <c r="AQ595" s="752"/>
      <c r="AR595" s="40" t="s">
        <v>4</v>
      </c>
    </row>
    <row r="596" spans="1:44" s="1" customFormat="1" ht="21" customHeight="1" x14ac:dyDescent="0.25">
      <c r="A596" s="271" t="s">
        <v>92</v>
      </c>
      <c r="C596" s="659" t="s">
        <v>62</v>
      </c>
      <c r="D596" s="83" t="str">
        <f>'Talnagögn | Numerical Data'!$D$110</f>
        <v>Urðun úrgangs</v>
      </c>
      <c r="E596" s="753" cm="1">
        <f t="array" ref="E596">INDEX('Talnagögn | Numerical Data'!$1:$1048576,_xlfn.XMATCH($A596,'Talnagögn | Numerical Data'!$A:$A),_xlfn.XMATCH($B$2,'Talnagögn | Numerical Data'!$108:$108))</f>
        <v>201.15949409299373</v>
      </c>
      <c r="F596" s="753"/>
      <c r="G596" s="45">
        <f>$E$596/$E$600</f>
        <v>0.85938451090930401</v>
      </c>
      <c r="H596" s="728" cm="1">
        <f t="array" ref="H596">INDEX('Talnagögn | Numerical Data'!$1:$1048576,_xlfn.XMATCH($A596,'Talnagögn | Numerical Data'!$A:$A),_xlfn.XMATCH($B$2,'Talnagögn | Numerical Data'!$108:$108))-INDEX('Talnagögn | Numerical Data'!$1:$1048576,_xlfn.XMATCH($A596,'Talnagögn | Numerical Data'!$A:$A),_xlfn.XMATCH($B$3,'Talnagögn | Numerical Data'!$108:$108))</f>
        <v>-13.469130122704797</v>
      </c>
      <c r="I596" s="728"/>
      <c r="J596" s="53" cm="1">
        <f t="array" ref="J596">INDEX('Talnagögn | Numerical Data'!$1:$1048576,_xlfn.XMATCH($A596,'Talnagögn | Numerical Data'!$A:$A),_xlfn.XMATCH($B$2,'Talnagögn | Numerical Data'!$108:$108))/INDEX('Talnagögn | Numerical Data'!$1:$1048576,_xlfn.XMATCH($A596,'Talnagögn | Numerical Data'!$A:$A),_xlfn.XMATCH($B$3,'Talnagögn | Numerical Data'!$108:$108))-1</f>
        <v>-6.2755516287373303E-2</v>
      </c>
      <c r="K596" s="728" cm="1">
        <f t="array" ref="K596">INDEX('Talnagögn | Numerical Data'!$1:$1048576,_xlfn.XMATCH($A596,'Talnagögn | Numerical Data'!$A:$A),_xlfn.XMATCH($B$2,'Talnagögn | Numerical Data'!$108:$108))-INDEX('Talnagögn | Numerical Data'!$1:$1048576,_xlfn.XMATCH($A596,'Talnagögn | Numerical Data'!$A:$A),_xlfn.XMATCH($B$4,'Talnagögn | Numerical Data'!$108:$108))</f>
        <v>-82.721242939965236</v>
      </c>
      <c r="L596" s="728"/>
      <c r="M596" s="45" cm="1">
        <f t="array" ref="M596">INDEX('Talnagögn | Numerical Data'!$1:$1048576,_xlfn.XMATCH($A596,'Talnagögn | Numerical Data'!$A:$A),_xlfn.XMATCH($B$2,'Talnagögn | Numerical Data'!$108:$108))/INDEX('Talnagögn | Numerical Data'!$1:$1048576,_xlfn.XMATCH($A596,'Talnagögn | Numerical Data'!$A:$A),_xlfn.XMATCH($B$4,'Talnagögn | Numerical Data'!$108:$108))-1</f>
        <v>-0.29139435033367966</v>
      </c>
      <c r="N596" s="728" cm="1">
        <f t="array" ref="N596">INDEX('Talnagögn | Numerical Data'!$1:$1048576,_xlfn.XMATCH($A596,'Talnagögn | Numerical Data'!$A:$A),_xlfn.XMATCH($B$2,'Talnagögn | Numerical Data'!$108:$108))-INDEX('Talnagögn | Numerical Data'!$1:$1048576,_xlfn.XMATCH($A596,'Talnagögn | Numerical Data'!$A:$A),_xlfn.XMATCH($B$5,'Talnagögn | Numerical Data'!$108:$108))</f>
        <v>28.62343248726188</v>
      </c>
      <c r="O596" s="728"/>
      <c r="P596" s="8" cm="1">
        <f t="array" ref="P596">INDEX('Talnagögn | Numerical Data'!$1:$1048576,_xlfn.XMATCH($A596,'Talnagögn | Numerical Data'!$A:$A),_xlfn.XMATCH($B$2,'Talnagögn | Numerical Data'!$108:$108))/INDEX('Talnagögn | Numerical Data'!$1:$1048576,_xlfn.XMATCH($A596,'Talnagögn | Numerical Data'!$A:$A),_xlfn.XMATCH($B$5,'Talnagögn | Numerical Data'!$108:$108))-1</f>
        <v>0.16589826046145806</v>
      </c>
      <c r="Q596" s="831"/>
      <c r="R596" s="831"/>
      <c r="S596" s="8"/>
      <c r="T596" s="831"/>
      <c r="U596" s="831"/>
      <c r="V596" s="8"/>
      <c r="W596" s="831"/>
      <c r="X596" s="831"/>
      <c r="Y596" s="8"/>
      <c r="Z596" s="831"/>
      <c r="AA596" s="831"/>
      <c r="AC596" s="394"/>
      <c r="AF596" s="443" t="str">
        <f>'Talnagögn | Numerical Data'!$E$110</f>
        <v>Solid Waste Disposal on Land</v>
      </c>
      <c r="AG596" s="753" cm="1">
        <f t="array" ref="AG596">INDEX('Talnagögn | Numerical Data'!$1:$1048576,_xlfn.XMATCH($A596,'Talnagögn | Numerical Data'!$A:$A),_xlfn.XMATCH($B$2,'Talnagögn | Numerical Data'!$108:$108))</f>
        <v>201.15949409299373</v>
      </c>
      <c r="AH596" s="753"/>
      <c r="AI596" s="45">
        <f>$E$596/$E$600</f>
        <v>0.85938451090930401</v>
      </c>
      <c r="AJ596" s="728" cm="1">
        <f t="array" ref="AJ596">INDEX('Talnagögn | Numerical Data'!$1:$1048576,_xlfn.XMATCH($A596,'Talnagögn | Numerical Data'!$A:$A),_xlfn.XMATCH($B$2,'Talnagögn | Numerical Data'!$108:$108))-INDEX('Talnagögn | Numerical Data'!$1:$1048576,_xlfn.XMATCH($A596,'Talnagögn | Numerical Data'!$A:$A),_xlfn.XMATCH($B$3,'Talnagögn | Numerical Data'!$108:$108))</f>
        <v>-13.469130122704797</v>
      </c>
      <c r="AK596" s="728"/>
      <c r="AL596" s="53" cm="1">
        <f t="array" ref="AL596">INDEX('Talnagögn | Numerical Data'!$1:$1048576,_xlfn.XMATCH($A596,'Talnagögn | Numerical Data'!$A:$A),_xlfn.XMATCH($B$2,'Talnagögn | Numerical Data'!$108:$108))/INDEX('Talnagögn | Numerical Data'!$1:$1048576,_xlfn.XMATCH($A596,'Talnagögn | Numerical Data'!$A:$A),_xlfn.XMATCH($B$3,'Talnagögn | Numerical Data'!$108:$108))-1</f>
        <v>-6.2755516287373303E-2</v>
      </c>
      <c r="AM596" s="728" cm="1">
        <f t="array" ref="AM596">INDEX('Talnagögn | Numerical Data'!$1:$1048576,_xlfn.XMATCH($A596,'Talnagögn | Numerical Data'!$A:$A),_xlfn.XMATCH($B$2,'Talnagögn | Numerical Data'!$108:$108))-INDEX('Talnagögn | Numerical Data'!$1:$1048576,_xlfn.XMATCH($A596,'Talnagögn | Numerical Data'!$A:$A),_xlfn.XMATCH($B$4,'Talnagögn | Numerical Data'!$108:$108))</f>
        <v>-82.721242939965236</v>
      </c>
      <c r="AN596" s="728"/>
      <c r="AO596" s="45" cm="1">
        <f t="array" ref="AO596">INDEX('Talnagögn | Numerical Data'!$1:$1048576,_xlfn.XMATCH($A596,'Talnagögn | Numerical Data'!$A:$A),_xlfn.XMATCH($B$2,'Talnagögn | Numerical Data'!$108:$108))/INDEX('Talnagögn | Numerical Data'!$1:$1048576,_xlfn.XMATCH($A596,'Talnagögn | Numerical Data'!$A:$A),_xlfn.XMATCH($B$4,'Talnagögn | Numerical Data'!$108:$108))-1</f>
        <v>-0.29139435033367966</v>
      </c>
      <c r="AP596" s="728" cm="1">
        <f t="array" ref="AP596">INDEX('Talnagögn | Numerical Data'!$1:$1048576,_xlfn.XMATCH($A596,'Talnagögn | Numerical Data'!$A:$A),_xlfn.XMATCH($B$2,'Talnagögn | Numerical Data'!$108:$108))-INDEX('Talnagögn | Numerical Data'!$1:$1048576,_xlfn.XMATCH($A596,'Talnagögn | Numerical Data'!$A:$A),_xlfn.XMATCH($B$5,'Talnagögn | Numerical Data'!$108:$108))</f>
        <v>28.62343248726188</v>
      </c>
      <c r="AQ596" s="728"/>
      <c r="AR596" s="8" cm="1">
        <f t="array" ref="AR596">INDEX('Talnagögn | Numerical Data'!$1:$1048576,_xlfn.XMATCH($A596,'Talnagögn | Numerical Data'!$A:$A),_xlfn.XMATCH($B$2,'Talnagögn | Numerical Data'!$108:$108))/INDEX('Talnagögn | Numerical Data'!$1:$1048576,_xlfn.XMATCH($A596,'Talnagögn | Numerical Data'!$A:$A),_xlfn.XMATCH($B$5,'Talnagögn | Numerical Data'!$108:$108))-1</f>
        <v>0.16589826046145806</v>
      </c>
    </row>
    <row r="597" spans="1:44" s="1" customFormat="1" ht="21" customHeight="1" x14ac:dyDescent="0.25">
      <c r="A597" s="271" t="s">
        <v>93</v>
      </c>
      <c r="C597" s="659" t="s">
        <v>62</v>
      </c>
      <c r="D597" s="83" t="str">
        <f>'Talnagögn | Numerical Data'!$D$111</f>
        <v>Jarðgerð</v>
      </c>
      <c r="E597" s="735" cm="1">
        <f t="array" ref="E597">INDEX('Talnagögn | Numerical Data'!$1:$1048576,_xlfn.XMATCH($A597,'Talnagögn | Numerical Data'!$A:$A),_xlfn.XMATCH($B$2,'Talnagögn | Numerical Data'!$108:$108))</f>
        <v>3.0298550013473684</v>
      </c>
      <c r="F597" s="736"/>
      <c r="G597" s="53">
        <f>$E$597/$E$600</f>
        <v>1.2944009777909389E-2</v>
      </c>
      <c r="H597" s="737" cm="1">
        <f t="array" ref="H597">INDEX('Talnagögn | Numerical Data'!$1:$1048576,_xlfn.XMATCH($A597,'Talnagögn | Numerical Data'!$A:$A),_xlfn.XMATCH($B$2,'Talnagögn | Numerical Data'!$108:$108))-INDEX('Talnagögn | Numerical Data'!$1:$1048576,_xlfn.XMATCH($A597,'Talnagögn | Numerical Data'!$A:$A),_xlfn.XMATCH($B$3,'Talnagögn | Numerical Data'!$108:$108))</f>
        <v>0.35030657105263119</v>
      </c>
      <c r="I597" s="738"/>
      <c r="J597" s="45" cm="1">
        <f t="array" ref="J597">INDEX('Talnagögn | Numerical Data'!$1:$1048576,_xlfn.XMATCH($A597,'Talnagögn | Numerical Data'!$A:$A),_xlfn.XMATCH($B$2,'Talnagögn | Numerical Data'!$108:$108))/INDEX('Talnagögn | Numerical Data'!$1:$1048576,_xlfn.XMATCH($A597,'Talnagögn | Numerical Data'!$A:$A),_xlfn.XMATCH($B$3,'Talnagögn | Numerical Data'!$108:$108))-1</f>
        <v>0.13073343519083136</v>
      </c>
      <c r="K597" s="739" cm="1">
        <f t="array" ref="K597">INDEX('Talnagögn | Numerical Data'!$1:$1048576,_xlfn.XMATCH($A597,'Talnagögn | Numerical Data'!$A:$A),_xlfn.XMATCH($B$2,'Talnagögn | Numerical Data'!$108:$108))-INDEX('Talnagögn | Numerical Data'!$1:$1048576,_xlfn.XMATCH($A597,'Talnagögn | Numerical Data'!$A:$A),_xlfn.XMATCH($B$4,'Talnagögn | Numerical Data'!$108:$108))</f>
        <v>2.1518550013473683</v>
      </c>
      <c r="L597" s="740"/>
      <c r="M597" s="45" cm="1">
        <f t="array" ref="M597">INDEX('Talnagögn | Numerical Data'!$1:$1048576,_xlfn.XMATCH($A597,'Talnagögn | Numerical Data'!$A:$A),_xlfn.XMATCH($B$2,'Talnagögn | Numerical Data'!$108:$108))/INDEX('Talnagögn | Numerical Data'!$1:$1048576,_xlfn.XMATCH($A597,'Talnagögn | Numerical Data'!$A:$A),_xlfn.XMATCH($B$4,'Talnagögn | Numerical Data'!$108:$108))-1</f>
        <v>2.4508599104184152</v>
      </c>
      <c r="N597" s="739" cm="1">
        <f t="array" ref="N597">INDEX('Talnagögn | Numerical Data'!$1:$1048576,_xlfn.XMATCH($A597,'Talnagögn | Numerical Data'!$A:$A),_xlfn.XMATCH($B$2,'Talnagögn | Numerical Data'!$108:$108))-INDEX('Talnagögn | Numerical Data'!$1:$1048576,_xlfn.XMATCH($A597,'Talnagögn | Numerical Data'!$A:$A),_xlfn.XMATCH($B$5,'Talnagögn | Numerical Data'!$108:$108))</f>
        <v>3.0298550013473684</v>
      </c>
      <c r="O597" s="740"/>
      <c r="P597" s="249" t="str" cm="1">
        <f t="array" ref="P597">IFERROR(INDEX('Talnagögn | Numerical Data'!$1:$1048576,_xlfn.XMATCH($A597,'Talnagögn | Numerical Data'!$A:$A),_xlfn.XMATCH(#REF!,'Talnagögn | Numerical Data'!#REF!))/INDEX('Talnagögn | Numerical Data'!$1:$1048576,_xlfn.XMATCH($A597,'Talnagögn | Numerical Data'!$A:$A),_xlfn.XMATCH($B$595,'Talnagögn | Numerical Data'!#REF!))-1,"─")</f>
        <v>─</v>
      </c>
      <c r="Q597" s="831"/>
      <c r="R597" s="831"/>
      <c r="S597" s="8"/>
      <c r="T597" s="831"/>
      <c r="U597" s="831"/>
      <c r="V597" s="8"/>
      <c r="W597" s="831"/>
      <c r="X597" s="831"/>
      <c r="Y597" s="8"/>
      <c r="Z597" s="831"/>
      <c r="AA597" s="831"/>
      <c r="AC597" s="394"/>
      <c r="AF597" s="443" t="str">
        <f>'Talnagögn | Numerical Data'!$E$111</f>
        <v>Biological Treatment of Solid Waste</v>
      </c>
      <c r="AG597" s="735" cm="1">
        <f t="array" ref="AG597">INDEX('Talnagögn | Numerical Data'!$1:$1048576,_xlfn.XMATCH($A597,'Talnagögn | Numerical Data'!$A:$A),_xlfn.XMATCH($B$2,'Talnagögn | Numerical Data'!$108:$108))</f>
        <v>3.0298550013473684</v>
      </c>
      <c r="AH597" s="736"/>
      <c r="AI597" s="53">
        <f>$E$597/$E$600</f>
        <v>1.2944009777909389E-2</v>
      </c>
      <c r="AJ597" s="737" cm="1">
        <f t="array" ref="AJ597">INDEX('Talnagögn | Numerical Data'!$1:$1048576,_xlfn.XMATCH($A597,'Talnagögn | Numerical Data'!$A:$A),_xlfn.XMATCH($B$2,'Talnagögn | Numerical Data'!$108:$108))-INDEX('Talnagögn | Numerical Data'!$1:$1048576,_xlfn.XMATCH($A597,'Talnagögn | Numerical Data'!$A:$A),_xlfn.XMATCH($B$3,'Talnagögn | Numerical Data'!$108:$108))</f>
        <v>0.35030657105263119</v>
      </c>
      <c r="AK597" s="738"/>
      <c r="AL597" s="45" cm="1">
        <f t="array" ref="AL597">INDEX('Talnagögn | Numerical Data'!$1:$1048576,_xlfn.XMATCH($A597,'Talnagögn | Numerical Data'!$A:$A),_xlfn.XMATCH($B$2,'Talnagögn | Numerical Data'!$108:$108))/INDEX('Talnagögn | Numerical Data'!$1:$1048576,_xlfn.XMATCH($A597,'Talnagögn | Numerical Data'!$A:$A),_xlfn.XMATCH($B$3,'Talnagögn | Numerical Data'!$108:$108))-1</f>
        <v>0.13073343519083136</v>
      </c>
      <c r="AM597" s="739" cm="1">
        <f t="array" ref="AM597">INDEX('Talnagögn | Numerical Data'!$1:$1048576,_xlfn.XMATCH($A597,'Talnagögn | Numerical Data'!$A:$A),_xlfn.XMATCH($B$2,'Talnagögn | Numerical Data'!$108:$108))-INDEX('Talnagögn | Numerical Data'!$1:$1048576,_xlfn.XMATCH($A597,'Talnagögn | Numerical Data'!$A:$A),_xlfn.XMATCH($B$4,'Talnagögn | Numerical Data'!$108:$108))</f>
        <v>2.1518550013473683</v>
      </c>
      <c r="AN597" s="740"/>
      <c r="AO597" s="45" cm="1">
        <f t="array" ref="AO597">INDEX('Talnagögn | Numerical Data'!$1:$1048576,_xlfn.XMATCH($A597,'Talnagögn | Numerical Data'!$A:$A),_xlfn.XMATCH($B$2,'Talnagögn | Numerical Data'!$108:$108))/INDEX('Talnagögn | Numerical Data'!$1:$1048576,_xlfn.XMATCH($A597,'Talnagögn | Numerical Data'!$A:$A),_xlfn.XMATCH($B$4,'Talnagögn | Numerical Data'!$108:$108))-1</f>
        <v>2.4508599104184152</v>
      </c>
      <c r="AP597" s="739" cm="1">
        <f t="array" ref="AP597">INDEX('Talnagögn | Numerical Data'!$1:$1048576,_xlfn.XMATCH($A597,'Talnagögn | Numerical Data'!$A:$A),_xlfn.XMATCH($B$2,'Talnagögn | Numerical Data'!$108:$108))-INDEX('Talnagögn | Numerical Data'!$1:$1048576,_xlfn.XMATCH($A597,'Talnagögn | Numerical Data'!$A:$A),_xlfn.XMATCH($B$5,'Talnagögn | Numerical Data'!$108:$108))</f>
        <v>3.0298550013473684</v>
      </c>
      <c r="AQ597" s="740"/>
      <c r="AR597" s="249" t="str" cm="1">
        <f t="array" ref="AR597">IFERROR(INDEX('Talnagögn | Numerical Data'!$1:$1048576,_xlfn.XMATCH($A597,'Talnagögn | Numerical Data'!$A:$A),_xlfn.XMATCH(#REF!,'Talnagögn | Numerical Data'!#REF!))/INDEX('Talnagögn | Numerical Data'!$1:$1048576,_xlfn.XMATCH($A597,'Talnagögn | Numerical Data'!$A:$A),_xlfn.XMATCH($B$595,'Talnagögn | Numerical Data'!#REF!))-1,"─")</f>
        <v>─</v>
      </c>
    </row>
    <row r="598" spans="1:44" s="1" customFormat="1" ht="21" customHeight="1" x14ac:dyDescent="0.25">
      <c r="A598" s="271" t="s">
        <v>94</v>
      </c>
      <c r="C598" s="659" t="s">
        <v>62</v>
      </c>
      <c r="D598" s="83" t="str">
        <f>'Talnagögn | Numerical Data'!$D$112</f>
        <v>Brennsla og opinn bruni</v>
      </c>
      <c r="E598" s="735" cm="1">
        <f t="array" ref="E598">INDEX('Talnagögn | Numerical Data'!$1:$1048576,_xlfn.XMATCH($A598,'Talnagögn | Numerical Data'!$A:$A),_xlfn.XMATCH($B$2,'Talnagögn | Numerical Data'!$108:$108))</f>
        <v>6.8078014722938942</v>
      </c>
      <c r="F598" s="736"/>
      <c r="G598" s="53">
        <f>$E$598/$E$600</f>
        <v>2.9083982165566097E-2</v>
      </c>
      <c r="H598" s="737" cm="1">
        <f t="array" ref="H598">INDEX('Talnagögn | Numerical Data'!$1:$1048576,_xlfn.XMATCH($A598,'Talnagögn | Numerical Data'!$A:$A),_xlfn.XMATCH($B$2,'Talnagögn | Numerical Data'!$108:$108))-INDEX('Talnagögn | Numerical Data'!$1:$1048576,_xlfn.XMATCH($A598,'Talnagögn | Numerical Data'!$A:$A),_xlfn.XMATCH($B$3,'Talnagögn | Numerical Data'!$108:$108))</f>
        <v>-0.34123464985658636</v>
      </c>
      <c r="I598" s="738"/>
      <c r="J598" s="53" cm="1">
        <f t="array" ref="J598">INDEX('Talnagögn | Numerical Data'!$1:$1048576,_xlfn.XMATCH($A598,'Talnagögn | Numerical Data'!$A:$A),_xlfn.XMATCH($B$2,'Talnagögn | Numerical Data'!$108:$108))/INDEX('Talnagögn | Numerical Data'!$1:$1048576,_xlfn.XMATCH($A598,'Talnagögn | Numerical Data'!$A:$A),_xlfn.XMATCH($B$3,'Talnagögn | Numerical Data'!$108:$108))-1</f>
        <v>-4.7731560454605804E-2</v>
      </c>
      <c r="K598" s="739" cm="1">
        <f t="array" ref="K598">INDEX('Talnagögn | Numerical Data'!$1:$1048576,_xlfn.XMATCH($A598,'Talnagögn | Numerical Data'!$A:$A),_xlfn.XMATCH($B$2,'Talnagögn | Numerical Data'!$108:$108))-INDEX('Talnagögn | Numerical Data'!$1:$1048576,_xlfn.XMATCH($A598,'Talnagögn | Numerical Data'!$A:$A),_xlfn.XMATCH($B$4,'Talnagögn | Numerical Data'!$108:$108))</f>
        <v>1.2504669252699046</v>
      </c>
      <c r="L598" s="740"/>
      <c r="M598" s="45" cm="1">
        <f t="array" ref="M598">INDEX('Talnagögn | Numerical Data'!$1:$1048576,_xlfn.XMATCH($A598,'Talnagögn | Numerical Data'!$A:$A),_xlfn.XMATCH($B$2,'Talnagögn | Numerical Data'!$108:$108))/INDEX('Talnagögn | Numerical Data'!$1:$1048576,_xlfn.XMATCH($A598,'Talnagögn | Numerical Data'!$A:$A),_xlfn.XMATCH($B$4,'Talnagögn | Numerical Data'!$108:$108))-1</f>
        <v>0.22501199355355395</v>
      </c>
      <c r="N598" s="739" cm="1">
        <f t="array" ref="N598">INDEX('Talnagögn | Numerical Data'!$1:$1048576,_xlfn.XMATCH($A598,'Talnagögn | Numerical Data'!$A:$A),_xlfn.XMATCH($B$2,'Talnagögn | Numerical Data'!$108:$108))-INDEX('Talnagögn | Numerical Data'!$1:$1048576,_xlfn.XMATCH($A598,'Talnagögn | Numerical Data'!$A:$A),_xlfn.XMATCH($B$5,'Talnagögn | Numerical Data'!$108:$108))</f>
        <v>-8.792251492051621</v>
      </c>
      <c r="O598" s="740"/>
      <c r="P598" s="8" cm="1">
        <f t="array" ref="P598">INDEX('Talnagögn | Numerical Data'!$1:$1048576,_xlfn.XMATCH($A598,'Talnagögn | Numerical Data'!$A:$A),_xlfn.XMATCH($B$2,'Talnagögn | Numerical Data'!$108:$108))/INDEX('Talnagögn | Numerical Data'!$1:$1048576,_xlfn.XMATCH($A598,'Talnagögn | Numerical Data'!$A:$A),_xlfn.XMATCH($B$5,'Talnagögn | Numerical Data'!$108:$108))-1</f>
        <v>-0.56360395135494923</v>
      </c>
      <c r="Q598" s="831"/>
      <c r="R598" s="831"/>
      <c r="S598" s="8"/>
      <c r="T598" s="831"/>
      <c r="U598" s="831"/>
      <c r="V598" s="8"/>
      <c r="W598" s="831"/>
      <c r="X598" s="831"/>
      <c r="Y598" s="8"/>
      <c r="Z598" s="831"/>
      <c r="AA598" s="831"/>
      <c r="AC598" s="394"/>
      <c r="AF598" s="443" t="str">
        <f>'Talnagögn | Numerical Data'!$E$112</f>
        <v>Incineration and Open Burning</v>
      </c>
      <c r="AG598" s="735" cm="1">
        <f t="array" ref="AG598">INDEX('Talnagögn | Numerical Data'!$1:$1048576,_xlfn.XMATCH($A598,'Talnagögn | Numerical Data'!$A:$A),_xlfn.XMATCH($B$2,'Talnagögn | Numerical Data'!$108:$108))</f>
        <v>6.8078014722938942</v>
      </c>
      <c r="AH598" s="736"/>
      <c r="AI598" s="53">
        <f>$E$598/$E$600</f>
        <v>2.9083982165566097E-2</v>
      </c>
      <c r="AJ598" s="737" cm="1">
        <f t="array" ref="AJ598">INDEX('Talnagögn | Numerical Data'!$1:$1048576,_xlfn.XMATCH($A598,'Talnagögn | Numerical Data'!$A:$A),_xlfn.XMATCH($B$2,'Talnagögn | Numerical Data'!$108:$108))-INDEX('Talnagögn | Numerical Data'!$1:$1048576,_xlfn.XMATCH($A598,'Talnagögn | Numerical Data'!$A:$A),_xlfn.XMATCH($B$3,'Talnagögn | Numerical Data'!$108:$108))</f>
        <v>-0.34123464985658636</v>
      </c>
      <c r="AK598" s="738"/>
      <c r="AL598" s="53" cm="1">
        <f t="array" ref="AL598">INDEX('Talnagögn | Numerical Data'!$1:$1048576,_xlfn.XMATCH($A598,'Talnagögn | Numerical Data'!$A:$A),_xlfn.XMATCH($B$2,'Talnagögn | Numerical Data'!$108:$108))/INDEX('Talnagögn | Numerical Data'!$1:$1048576,_xlfn.XMATCH($A598,'Talnagögn | Numerical Data'!$A:$A),_xlfn.XMATCH($B$3,'Talnagögn | Numerical Data'!$108:$108))-1</f>
        <v>-4.7731560454605804E-2</v>
      </c>
      <c r="AM598" s="739" cm="1">
        <f t="array" ref="AM598">INDEX('Talnagögn | Numerical Data'!$1:$1048576,_xlfn.XMATCH($A598,'Talnagögn | Numerical Data'!$A:$A),_xlfn.XMATCH($B$2,'Talnagögn | Numerical Data'!$108:$108))-INDEX('Talnagögn | Numerical Data'!$1:$1048576,_xlfn.XMATCH($A598,'Talnagögn | Numerical Data'!$A:$A),_xlfn.XMATCH($B$4,'Talnagögn | Numerical Data'!$108:$108))</f>
        <v>1.2504669252699046</v>
      </c>
      <c r="AN598" s="740"/>
      <c r="AO598" s="45" cm="1">
        <f t="array" ref="AO598">INDEX('Talnagögn | Numerical Data'!$1:$1048576,_xlfn.XMATCH($A598,'Talnagögn | Numerical Data'!$A:$A),_xlfn.XMATCH($B$2,'Talnagögn | Numerical Data'!$108:$108))/INDEX('Talnagögn | Numerical Data'!$1:$1048576,_xlfn.XMATCH($A598,'Talnagögn | Numerical Data'!$A:$A),_xlfn.XMATCH($B$4,'Talnagögn | Numerical Data'!$108:$108))-1</f>
        <v>0.22501199355355395</v>
      </c>
      <c r="AP598" s="739" cm="1">
        <f t="array" ref="AP598">INDEX('Talnagögn | Numerical Data'!$1:$1048576,_xlfn.XMATCH($A598,'Talnagögn | Numerical Data'!$A:$A),_xlfn.XMATCH($B$2,'Talnagögn | Numerical Data'!$108:$108))-INDEX('Talnagögn | Numerical Data'!$1:$1048576,_xlfn.XMATCH($A598,'Talnagögn | Numerical Data'!$A:$A),_xlfn.XMATCH($B$5,'Talnagögn | Numerical Data'!$108:$108))</f>
        <v>-8.792251492051621</v>
      </c>
      <c r="AQ598" s="740"/>
      <c r="AR598" s="8" cm="1">
        <f t="array" ref="AR598">INDEX('Talnagögn | Numerical Data'!$1:$1048576,_xlfn.XMATCH($A598,'Talnagögn | Numerical Data'!$A:$A),_xlfn.XMATCH($B$2,'Talnagögn | Numerical Data'!$108:$108))/INDEX('Talnagögn | Numerical Data'!$1:$1048576,_xlfn.XMATCH($A598,'Talnagögn | Numerical Data'!$A:$A),_xlfn.XMATCH($B$5,'Talnagögn | Numerical Data'!$108:$108))-1</f>
        <v>-0.56360395135494923</v>
      </c>
    </row>
    <row r="599" spans="1:44" s="1" customFormat="1" ht="21" customHeight="1" x14ac:dyDescent="0.25">
      <c r="A599" s="271" t="s">
        <v>95</v>
      </c>
      <c r="C599" s="659" t="s">
        <v>62</v>
      </c>
      <c r="D599" s="565" t="str">
        <f>'Talnagögn | Numerical Data'!$D$113</f>
        <v>Meðhöndlun skólps</v>
      </c>
      <c r="E599" s="741" cm="1">
        <f t="array" ref="E599">INDEX('Talnagögn | Numerical Data'!$1:$1048576,_xlfn.XMATCH($A599,'Talnagögn | Numerical Data'!$A:$A),_xlfn.XMATCH($B$2,'Talnagögn | Numerical Data'!$108:$108))</f>
        <v>23.07676109852801</v>
      </c>
      <c r="F599" s="742"/>
      <c r="G599" s="106">
        <f>$E$599/$E$600</f>
        <v>9.8587497147220537E-2</v>
      </c>
      <c r="H599" s="743" cm="1">
        <f t="array" ref="H599">INDEX('Talnagögn | Numerical Data'!$1:$1048576,_xlfn.XMATCH($A599,'Talnagögn | Numerical Data'!$A:$A),_xlfn.XMATCH($B$2,'Talnagögn | Numerical Data'!$108:$108))-INDEX('Talnagögn | Numerical Data'!$1:$1048576,_xlfn.XMATCH($A599,'Talnagögn | Numerical Data'!$A:$A),_xlfn.XMATCH($B$3,'Talnagögn | Numerical Data'!$108:$108))</f>
        <v>0.14559593969974571</v>
      </c>
      <c r="I599" s="744"/>
      <c r="J599" s="136" cm="1">
        <f t="array" ref="J599">INDEX('Talnagögn | Numerical Data'!$1:$1048576,_xlfn.XMATCH($A599,'Talnagögn | Numerical Data'!$A:$A),_xlfn.XMATCH($B$2,'Talnagögn | Numerical Data'!$108:$108))/INDEX('Talnagögn | Numerical Data'!$1:$1048576,_xlfn.XMATCH($A599,'Talnagögn | Numerical Data'!$A:$A),_xlfn.XMATCH($B$3,'Talnagögn | Numerical Data'!$108:$108))-1</f>
        <v>6.3492604362360705E-3</v>
      </c>
      <c r="K599" s="749" cm="1">
        <f t="array" ref="K599">INDEX('Talnagögn | Numerical Data'!$1:$1048576,_xlfn.XMATCH($A599,'Talnagögn | Numerical Data'!$A:$A),_xlfn.XMATCH($B$2,'Talnagögn | Numerical Data'!$108:$108))-INDEX('Talnagögn | Numerical Data'!$1:$1048576,_xlfn.XMATCH($A599,'Talnagögn | Numerical Data'!$A:$A),_xlfn.XMATCH($B$4,'Talnagögn | Numerical Data'!$108:$108))</f>
        <v>1.0640960035814224</v>
      </c>
      <c r="L599" s="750"/>
      <c r="M599" s="106" cm="1">
        <f t="array" ref="M599">INDEX('Talnagögn | Numerical Data'!$1:$1048576,_xlfn.XMATCH($A599,'Talnagögn | Numerical Data'!$A:$A),_xlfn.XMATCH($B$2,'Talnagögn | Numerical Data'!$108:$108))/INDEX('Talnagögn | Numerical Data'!$1:$1048576,_xlfn.XMATCH($A599,'Talnagögn | Numerical Data'!$A:$A),_xlfn.XMATCH($B$4,'Talnagögn | Numerical Data'!$108:$108))-1</f>
        <v>4.8340171396406895E-2</v>
      </c>
      <c r="N599" s="749" cm="1">
        <f t="array" ref="N599">INDEX('Talnagögn | Numerical Data'!$1:$1048576,_xlfn.XMATCH($A599,'Talnagögn | Numerical Data'!$A:$A),_xlfn.XMATCH($B$2,'Talnagögn | Numerical Data'!$108:$108))-INDEX('Talnagögn | Numerical Data'!$1:$1048576,_xlfn.XMATCH($A599,'Talnagögn | Numerical Data'!$A:$A),_xlfn.XMATCH($B$5,'Talnagögn | Numerical Data'!$108:$108))</f>
        <v>2.3474417788027822</v>
      </c>
      <c r="O599" s="750"/>
      <c r="P599" s="100" cm="1">
        <f t="array" ref="P599">INDEX('Talnagögn | Numerical Data'!$1:$1048576,_xlfn.XMATCH($A599,'Talnagögn | Numerical Data'!$A:$A),_xlfn.XMATCH($B$2,'Talnagögn | Numerical Data'!$108:$108))/INDEX('Talnagögn | Numerical Data'!$1:$1048576,_xlfn.XMATCH($A599,'Talnagögn | Numerical Data'!$A:$A),_xlfn.XMATCH($B$5,'Talnagögn | Numerical Data'!$108:$108))-1</f>
        <v>0.11324258855760139</v>
      </c>
      <c r="Q599" s="831"/>
      <c r="R599" s="831"/>
      <c r="S599" s="8"/>
      <c r="T599" s="831"/>
      <c r="U599" s="831"/>
      <c r="V599" s="8"/>
      <c r="W599" s="831"/>
      <c r="X599" s="831"/>
      <c r="Y599" s="8"/>
      <c r="Z599" s="831"/>
      <c r="AA599" s="831"/>
      <c r="AC599" s="394"/>
      <c r="AF599" s="566" t="str">
        <f>'Talnagögn | Numerical Data'!$E$113</f>
        <v>Wastewater Treatment and Discharge</v>
      </c>
      <c r="AG599" s="741" cm="1">
        <f t="array" ref="AG599">INDEX('Talnagögn | Numerical Data'!$1:$1048576,_xlfn.XMATCH($A599,'Talnagögn | Numerical Data'!$A:$A),_xlfn.XMATCH($B$2,'Talnagögn | Numerical Data'!$108:$108))</f>
        <v>23.07676109852801</v>
      </c>
      <c r="AH599" s="742"/>
      <c r="AI599" s="106">
        <f>$E$599/$E$600</f>
        <v>9.8587497147220537E-2</v>
      </c>
      <c r="AJ599" s="743" cm="1">
        <f t="array" ref="AJ599">INDEX('Talnagögn | Numerical Data'!$1:$1048576,_xlfn.XMATCH($A599,'Talnagögn | Numerical Data'!$A:$A),_xlfn.XMATCH($B$2,'Talnagögn | Numerical Data'!$108:$108))-INDEX('Talnagögn | Numerical Data'!$1:$1048576,_xlfn.XMATCH($A599,'Talnagögn | Numerical Data'!$A:$A),_xlfn.XMATCH($B$3,'Talnagögn | Numerical Data'!$108:$108))</f>
        <v>0.14559593969974571</v>
      </c>
      <c r="AK599" s="744"/>
      <c r="AL599" s="136" cm="1">
        <f t="array" ref="AL599">INDEX('Talnagögn | Numerical Data'!$1:$1048576,_xlfn.XMATCH($A599,'Talnagögn | Numerical Data'!$A:$A),_xlfn.XMATCH($B$2,'Talnagögn | Numerical Data'!$108:$108))/INDEX('Talnagögn | Numerical Data'!$1:$1048576,_xlfn.XMATCH($A599,'Talnagögn | Numerical Data'!$A:$A),_xlfn.XMATCH($B$3,'Talnagögn | Numerical Data'!$108:$108))-1</f>
        <v>6.3492604362360705E-3</v>
      </c>
      <c r="AM599" s="749" cm="1">
        <f t="array" ref="AM599">INDEX('Talnagögn | Numerical Data'!$1:$1048576,_xlfn.XMATCH($A599,'Talnagögn | Numerical Data'!$A:$A),_xlfn.XMATCH($B$2,'Talnagögn | Numerical Data'!$108:$108))-INDEX('Talnagögn | Numerical Data'!$1:$1048576,_xlfn.XMATCH($A599,'Talnagögn | Numerical Data'!$A:$A),_xlfn.XMATCH($B$4,'Talnagögn | Numerical Data'!$108:$108))</f>
        <v>1.0640960035814224</v>
      </c>
      <c r="AN599" s="750"/>
      <c r="AO599" s="106" cm="1">
        <f t="array" ref="AO599">INDEX('Talnagögn | Numerical Data'!$1:$1048576,_xlfn.XMATCH($A599,'Talnagögn | Numerical Data'!$A:$A),_xlfn.XMATCH($B$2,'Talnagögn | Numerical Data'!$108:$108))/INDEX('Talnagögn | Numerical Data'!$1:$1048576,_xlfn.XMATCH($A599,'Talnagögn | Numerical Data'!$A:$A),_xlfn.XMATCH($B$4,'Talnagögn | Numerical Data'!$108:$108))-1</f>
        <v>4.8340171396406895E-2</v>
      </c>
      <c r="AP599" s="749" cm="1">
        <f t="array" ref="AP599">INDEX('Talnagögn | Numerical Data'!$1:$1048576,_xlfn.XMATCH($A599,'Talnagögn | Numerical Data'!$A:$A),_xlfn.XMATCH($B$2,'Talnagögn | Numerical Data'!$108:$108))-INDEX('Talnagögn | Numerical Data'!$1:$1048576,_xlfn.XMATCH($A599,'Talnagögn | Numerical Data'!$A:$A),_xlfn.XMATCH($B$5,'Talnagögn | Numerical Data'!$108:$108))</f>
        <v>2.3474417788027822</v>
      </c>
      <c r="AQ599" s="750"/>
      <c r="AR599" s="100" cm="1">
        <f t="array" ref="AR599">INDEX('Talnagögn | Numerical Data'!$1:$1048576,_xlfn.XMATCH($A599,'Talnagögn | Numerical Data'!$A:$A),_xlfn.XMATCH($B$2,'Talnagögn | Numerical Data'!$108:$108))/INDEX('Talnagögn | Numerical Data'!$1:$1048576,_xlfn.XMATCH($A599,'Talnagögn | Numerical Data'!$A:$A),_xlfn.XMATCH($B$5,'Talnagögn | Numerical Data'!$108:$108))-1</f>
        <v>0.11324258855760139</v>
      </c>
    </row>
    <row r="600" spans="1:44" ht="28.5" customHeight="1" x14ac:dyDescent="0.25">
      <c r="A600" s="271" t="s">
        <v>60</v>
      </c>
      <c r="B600" s="1"/>
      <c r="C600" s="659" t="s">
        <v>62</v>
      </c>
      <c r="D600" s="47" t="s">
        <v>13</v>
      </c>
      <c r="E600" s="747" cm="1">
        <f t="array" ref="E600">INDEX('Talnagögn | Numerical Data'!$1:$1048576,_xlfn.XMATCH($A600,'Talnagögn | Numerical Data'!$A:$A),_xlfn.XMATCH($B$2,'Talnagögn | Numerical Data'!$108:$108))</f>
        <v>234.073911665163</v>
      </c>
      <c r="F600" s="748"/>
      <c r="G600" s="48">
        <f>SUM($G$596:$G$599)</f>
        <v>1</v>
      </c>
      <c r="H600" s="747" cm="1">
        <f t="array" ref="H600">INDEX('Talnagögn | Numerical Data'!$1:$1048576,_xlfn.XMATCH($A600,'Talnagögn | Numerical Data'!$A:$A),_xlfn.XMATCH($B$2,'Talnagögn | Numerical Data'!$108:$108))-INDEX('Talnagögn | Numerical Data'!$1:$1048576,_xlfn.XMATCH($A600,'Talnagögn | Numerical Data'!$A:$A),_xlfn.XMATCH($B$3,'Talnagögn | Numerical Data'!$108:$108))</f>
        <v>-13.314462261809012</v>
      </c>
      <c r="I600" s="748"/>
      <c r="J600" s="54" cm="1">
        <f t="array" ref="J600">INDEX('Talnagögn | Numerical Data'!$1:$1048576,_xlfn.XMATCH($A600,'Talnagögn | Numerical Data'!$A:$A),_xlfn.XMATCH($B$2,'Talnagögn | Numerical Data'!$108:$108))/INDEX('Talnagögn | Numerical Data'!$1:$1048576,_xlfn.XMATCH($A600,'Talnagögn | Numerical Data'!$A:$A),_xlfn.XMATCH($B$3,'Talnagögn | Numerical Data'!$108:$108))-1</f>
        <v>-5.3820080751811661E-2</v>
      </c>
      <c r="K600" s="747" cm="1">
        <f t="array" ref="K600">INDEX('Talnagögn | Numerical Data'!$1:$1048576,_xlfn.XMATCH($A600,'Talnagögn | Numerical Data'!$A:$A),_xlfn.XMATCH($B$2,'Talnagögn | Numerical Data'!$108:$108))-INDEX('Talnagögn | Numerical Data'!$1:$1048576,_xlfn.XMATCH($A600,'Talnagögn | Numerical Data'!$A:$A),_xlfn.XMATCH($B$4,'Talnagögn | Numerical Data'!$108:$108))</f>
        <v>-78.254825009766535</v>
      </c>
      <c r="L600" s="748"/>
      <c r="M600" s="48" cm="1">
        <f t="array" ref="M600">INDEX('Talnagögn | Numerical Data'!$1:$1048576,_xlfn.XMATCH($A600,'Talnagögn | Numerical Data'!$A:$A),_xlfn.XMATCH($B$2,'Talnagögn | Numerical Data'!$108:$108))/INDEX('Talnagögn | Numerical Data'!$1:$1048576,_xlfn.XMATCH($A600,'Talnagögn | Numerical Data'!$A:$A),_xlfn.XMATCH($B$4,'Talnagögn | Numerical Data'!$108:$108))-1</f>
        <v>-0.25055275362386475</v>
      </c>
      <c r="N600" s="747" cm="1">
        <f t="array" ref="N600">INDEX('Talnagögn | Numerical Data'!$1:$1048576,_xlfn.XMATCH($A600,'Talnagögn | Numerical Data'!$A:$A),_xlfn.XMATCH($B$2,'Talnagögn | Numerical Data'!$108:$108))-INDEX('Talnagögn | Numerical Data'!$1:$1048576,_xlfn.XMATCH($A600,'Talnagögn | Numerical Data'!$A:$A),_xlfn.XMATCH($B$5,'Talnagögn | Numerical Data'!$108:$108))</f>
        <v>25.208477775360421</v>
      </c>
      <c r="O600" s="748"/>
      <c r="P600" s="46" cm="1">
        <f t="array" ref="P600">INDEX('Talnagögn | Numerical Data'!$1:$1048576,_xlfn.XMATCH($A600,'Talnagögn | Numerical Data'!$A:$A),_xlfn.XMATCH($B$2,'Talnagögn | Numerical Data'!$108:$108))/INDEX('Talnagögn | Numerical Data'!$1:$1048576,_xlfn.XMATCH($A600,'Talnagögn | Numerical Data'!$A:$A),_xlfn.XMATCH($B$5,'Talnagögn | Numerical Data'!$108:$108))-1</f>
        <v>0.12069243486531334</v>
      </c>
      <c r="Q600" s="827"/>
      <c r="R600" s="827"/>
      <c r="S600" s="12"/>
      <c r="T600" s="827"/>
      <c r="U600" s="827"/>
      <c r="V600" s="12"/>
      <c r="W600" s="827"/>
      <c r="X600" s="827"/>
      <c r="Y600" s="12"/>
      <c r="Z600" s="827"/>
      <c r="AA600" s="827"/>
      <c r="AC600" s="400"/>
      <c r="AF600" s="47" t="s">
        <v>245</v>
      </c>
      <c r="AG600" s="747" cm="1">
        <f t="array" ref="AG600">INDEX('Talnagögn | Numerical Data'!$1:$1048576,_xlfn.XMATCH($A600,'Talnagögn | Numerical Data'!$A:$A),_xlfn.XMATCH($B$2,'Talnagögn | Numerical Data'!$108:$108))</f>
        <v>234.073911665163</v>
      </c>
      <c r="AH600" s="748"/>
      <c r="AI600" s="48">
        <f>SUM($G$596:$G$599)</f>
        <v>1</v>
      </c>
      <c r="AJ600" s="747" cm="1">
        <f t="array" ref="AJ600">INDEX('Talnagögn | Numerical Data'!$1:$1048576,_xlfn.XMATCH($A600,'Talnagögn | Numerical Data'!$A:$A),_xlfn.XMATCH($B$2,'Talnagögn | Numerical Data'!$108:$108))-INDEX('Talnagögn | Numerical Data'!$1:$1048576,_xlfn.XMATCH($A600,'Talnagögn | Numerical Data'!$A:$A),_xlfn.XMATCH($B$3,'Talnagögn | Numerical Data'!$108:$108))</f>
        <v>-13.314462261809012</v>
      </c>
      <c r="AK600" s="748"/>
      <c r="AL600" s="54" cm="1">
        <f t="array" ref="AL600">INDEX('Talnagögn | Numerical Data'!$1:$1048576,_xlfn.XMATCH($A600,'Talnagögn | Numerical Data'!$A:$A),_xlfn.XMATCH($B$2,'Talnagögn | Numerical Data'!$108:$108))/INDEX('Talnagögn | Numerical Data'!$1:$1048576,_xlfn.XMATCH($A600,'Talnagögn | Numerical Data'!$A:$A),_xlfn.XMATCH($B$3,'Talnagögn | Numerical Data'!$108:$108))-1</f>
        <v>-5.3820080751811661E-2</v>
      </c>
      <c r="AM600" s="747" cm="1">
        <f t="array" ref="AM600">INDEX('Talnagögn | Numerical Data'!$1:$1048576,_xlfn.XMATCH($A600,'Talnagögn | Numerical Data'!$A:$A),_xlfn.XMATCH($B$2,'Talnagögn | Numerical Data'!$108:$108))-INDEX('Talnagögn | Numerical Data'!$1:$1048576,_xlfn.XMATCH($A600,'Talnagögn | Numerical Data'!$A:$A),_xlfn.XMATCH($B$4,'Talnagögn | Numerical Data'!$108:$108))</f>
        <v>-78.254825009766535</v>
      </c>
      <c r="AN600" s="748"/>
      <c r="AO600" s="48" cm="1">
        <f t="array" ref="AO600">INDEX('Talnagögn | Numerical Data'!$1:$1048576,_xlfn.XMATCH($A600,'Talnagögn | Numerical Data'!$A:$A),_xlfn.XMATCH($B$2,'Talnagögn | Numerical Data'!$108:$108))/INDEX('Talnagögn | Numerical Data'!$1:$1048576,_xlfn.XMATCH($A600,'Talnagögn | Numerical Data'!$A:$A),_xlfn.XMATCH($B$4,'Talnagögn | Numerical Data'!$108:$108))-1</f>
        <v>-0.25055275362386475</v>
      </c>
      <c r="AP600" s="747" cm="1">
        <f t="array" ref="AP600">INDEX('Talnagögn | Numerical Data'!$1:$1048576,_xlfn.XMATCH($A600,'Talnagögn | Numerical Data'!$A:$A),_xlfn.XMATCH($B$2,'Talnagögn | Numerical Data'!$108:$108))-INDEX('Talnagögn | Numerical Data'!$1:$1048576,_xlfn.XMATCH($A600,'Talnagögn | Numerical Data'!$A:$A),_xlfn.XMATCH($B$5,'Talnagögn | Numerical Data'!$108:$108))</f>
        <v>25.208477775360421</v>
      </c>
      <c r="AQ600" s="748"/>
      <c r="AR600" s="46" cm="1">
        <f t="array" ref="AR600">INDEX('Talnagögn | Numerical Data'!$1:$1048576,_xlfn.XMATCH($A600,'Talnagögn | Numerical Data'!$A:$A),_xlfn.XMATCH($B$2,'Talnagögn | Numerical Data'!$108:$108))/INDEX('Talnagögn | Numerical Data'!$1:$1048576,_xlfn.XMATCH($A600,'Talnagögn | Numerical Data'!$A:$A),_xlfn.XMATCH($B$5,'Talnagögn | Numerical Data'!$108:$108))-1</f>
        <v>0.12069243486531334</v>
      </c>
    </row>
    <row r="601" spans="1:44" s="1" customFormat="1" x14ac:dyDescent="0.25">
      <c r="A601" s="271"/>
      <c r="C601" s="659" t="s">
        <v>62</v>
      </c>
      <c r="AC601" s="394"/>
    </row>
    <row r="602" spans="1:44" s="1" customFormat="1" x14ac:dyDescent="0.25">
      <c r="A602" s="271"/>
      <c r="C602" s="659" t="s">
        <v>62</v>
      </c>
      <c r="AC602" s="394"/>
    </row>
    <row r="603" spans="1:44" s="1" customFormat="1" x14ac:dyDescent="0.25">
      <c r="A603" s="271"/>
      <c r="C603" s="659" t="s">
        <v>62</v>
      </c>
      <c r="AC603" s="394"/>
    </row>
    <row r="604" spans="1:44" s="1" customFormat="1" x14ac:dyDescent="0.25">
      <c r="A604" s="271"/>
      <c r="C604" s="659" t="s">
        <v>62</v>
      </c>
      <c r="AC604" s="394"/>
    </row>
    <row r="605" spans="1:44" s="1" customFormat="1" x14ac:dyDescent="0.25">
      <c r="A605" s="271"/>
      <c r="C605" s="659" t="s">
        <v>62</v>
      </c>
      <c r="AC605" s="394"/>
    </row>
    <row r="606" spans="1:44" s="1" customFormat="1" x14ac:dyDescent="0.25">
      <c r="A606" s="271"/>
      <c r="C606" s="659" t="s">
        <v>62</v>
      </c>
      <c r="AC606" s="394"/>
    </row>
    <row r="607" spans="1:44" s="1" customFormat="1" x14ac:dyDescent="0.25">
      <c r="A607" s="271"/>
      <c r="C607" s="659" t="s">
        <v>62</v>
      </c>
      <c r="AC607" s="394"/>
    </row>
    <row r="608" spans="1:44" s="1" customFormat="1" x14ac:dyDescent="0.25">
      <c r="A608" s="271"/>
      <c r="C608" s="659" t="s">
        <v>62</v>
      </c>
      <c r="AC608" s="394"/>
    </row>
    <row r="609" spans="1:29" s="1" customFormat="1" x14ac:dyDescent="0.25">
      <c r="A609" s="271"/>
      <c r="C609" s="659" t="s">
        <v>62</v>
      </c>
      <c r="AC609" s="394"/>
    </row>
    <row r="610" spans="1:29" s="1" customFormat="1" x14ac:dyDescent="0.25">
      <c r="A610" s="271"/>
      <c r="C610" s="659" t="s">
        <v>62</v>
      </c>
      <c r="AC610" s="394"/>
    </row>
    <row r="611" spans="1:29" s="1" customFormat="1" ht="15" customHeight="1" x14ac:dyDescent="0.25">
      <c r="A611" s="271"/>
      <c r="C611" s="659" t="s">
        <v>62</v>
      </c>
      <c r="AC611" s="394"/>
    </row>
    <row r="612" spans="1:29" s="1" customFormat="1" ht="15" customHeight="1" x14ac:dyDescent="0.25">
      <c r="A612" s="271"/>
      <c r="C612" s="659" t="s">
        <v>62</v>
      </c>
      <c r="AC612" s="394"/>
    </row>
    <row r="613" spans="1:29" s="1" customFormat="1" ht="15" customHeight="1" x14ac:dyDescent="0.25">
      <c r="A613" s="271"/>
      <c r="C613" s="659" t="s">
        <v>62</v>
      </c>
      <c r="AC613" s="394"/>
    </row>
    <row r="614" spans="1:29" s="1" customFormat="1" x14ac:dyDescent="0.25">
      <c r="A614" s="271"/>
      <c r="C614" s="659" t="s">
        <v>62</v>
      </c>
      <c r="AC614" s="394"/>
    </row>
    <row r="615" spans="1:29" s="1" customFormat="1" x14ac:dyDescent="0.25">
      <c r="A615" s="271"/>
      <c r="C615" s="659" t="s">
        <v>62</v>
      </c>
      <c r="AC615" s="394"/>
    </row>
    <row r="616" spans="1:29" s="1" customFormat="1" x14ac:dyDescent="0.25">
      <c r="A616" s="271"/>
      <c r="C616" s="659" t="s">
        <v>62</v>
      </c>
      <c r="AC616" s="394"/>
    </row>
    <row r="617" spans="1:29" s="1" customFormat="1" x14ac:dyDescent="0.25">
      <c r="A617" s="271"/>
      <c r="C617" s="659" t="s">
        <v>62</v>
      </c>
      <c r="AC617" s="394"/>
    </row>
    <row r="618" spans="1:29" s="1" customFormat="1" x14ac:dyDescent="0.25">
      <c r="A618" s="271"/>
      <c r="C618" s="659" t="s">
        <v>62</v>
      </c>
      <c r="AC618" s="394"/>
    </row>
    <row r="619" spans="1:29" s="1" customFormat="1" x14ac:dyDescent="0.25">
      <c r="A619" s="271"/>
      <c r="C619" s="659" t="s">
        <v>62</v>
      </c>
      <c r="AC619" s="394"/>
    </row>
    <row r="620" spans="1:29" s="1" customFormat="1" x14ac:dyDescent="0.25">
      <c r="A620" s="271"/>
      <c r="C620" s="659" t="s">
        <v>62</v>
      </c>
      <c r="AC620" s="394"/>
    </row>
    <row r="621" spans="1:29" s="1" customFormat="1" x14ac:dyDescent="0.25">
      <c r="A621" s="271"/>
      <c r="C621" s="659" t="s">
        <v>62</v>
      </c>
      <c r="AC621" s="394"/>
    </row>
    <row r="622" spans="1:29" s="1" customFormat="1" x14ac:dyDescent="0.25">
      <c r="A622" s="271"/>
      <c r="C622" s="659" t="s">
        <v>62</v>
      </c>
      <c r="AC622" s="394"/>
    </row>
    <row r="623" spans="1:29" s="1" customFormat="1" x14ac:dyDescent="0.25">
      <c r="A623" s="271"/>
      <c r="C623" s="659" t="s">
        <v>62</v>
      </c>
      <c r="AC623" s="394"/>
    </row>
    <row r="624" spans="1:29" s="1" customFormat="1" x14ac:dyDescent="0.25">
      <c r="A624" s="271"/>
      <c r="C624" s="659" t="s">
        <v>62</v>
      </c>
      <c r="AC624" s="394"/>
    </row>
    <row r="625" spans="1:32" s="1" customFormat="1" x14ac:dyDescent="0.25">
      <c r="A625" s="271"/>
      <c r="C625" s="659" t="s">
        <v>62</v>
      </c>
      <c r="AC625" s="394"/>
    </row>
    <row r="626" spans="1:32" s="1" customFormat="1" x14ac:dyDescent="0.25">
      <c r="A626" s="271"/>
      <c r="C626" s="659" t="s">
        <v>62</v>
      </c>
      <c r="AC626" s="394"/>
    </row>
    <row r="627" spans="1:32" s="1" customFormat="1" x14ac:dyDescent="0.25">
      <c r="A627" s="271"/>
      <c r="C627" s="659" t="s">
        <v>62</v>
      </c>
      <c r="AC627" s="394"/>
    </row>
    <row r="628" spans="1:32" s="1" customFormat="1" x14ac:dyDescent="0.25">
      <c r="A628" s="271"/>
      <c r="C628" s="659" t="s">
        <v>62</v>
      </c>
      <c r="AC628" s="394"/>
    </row>
    <row r="629" spans="1:32" s="1" customFormat="1" x14ac:dyDescent="0.25">
      <c r="A629" s="271"/>
      <c r="C629" s="659" t="s">
        <v>62</v>
      </c>
      <c r="AC629" s="394"/>
    </row>
    <row r="630" spans="1:32" s="34" customFormat="1" ht="27" customHeight="1" x14ac:dyDescent="0.25">
      <c r="D630" s="630" t="s">
        <v>35</v>
      </c>
      <c r="AC630" s="458"/>
      <c r="AF630" s="630" t="s">
        <v>249</v>
      </c>
    </row>
    <row r="631" spans="1:32" s="1" customFormat="1" ht="18" customHeight="1" x14ac:dyDescent="0.25">
      <c r="A631" s="271"/>
      <c r="C631" s="659" t="s">
        <v>62</v>
      </c>
      <c r="AC631" s="394"/>
    </row>
    <row r="632" spans="1:32" s="1" customFormat="1" x14ac:dyDescent="0.25">
      <c r="A632" s="271"/>
      <c r="C632" s="659" t="s">
        <v>62</v>
      </c>
      <c r="AC632" s="394"/>
    </row>
    <row r="633" spans="1:32" s="1" customFormat="1" x14ac:dyDescent="0.25">
      <c r="A633" s="271"/>
      <c r="C633" s="659" t="s">
        <v>62</v>
      </c>
      <c r="AC633" s="394"/>
    </row>
    <row r="634" spans="1:32" s="1" customFormat="1" x14ac:dyDescent="0.25">
      <c r="A634" s="271"/>
      <c r="C634" s="659" t="s">
        <v>62</v>
      </c>
      <c r="AC634" s="394"/>
    </row>
    <row r="635" spans="1:32" s="1" customFormat="1" x14ac:dyDescent="0.25">
      <c r="A635" s="271"/>
      <c r="C635" s="659" t="s">
        <v>62</v>
      </c>
      <c r="AC635" s="394"/>
    </row>
    <row r="636" spans="1:32" s="1" customFormat="1" x14ac:dyDescent="0.25">
      <c r="A636" s="271"/>
      <c r="C636" s="659" t="s">
        <v>62</v>
      </c>
      <c r="AC636" s="394"/>
    </row>
    <row r="637" spans="1:32" s="1" customFormat="1" x14ac:dyDescent="0.25">
      <c r="A637" s="271"/>
      <c r="C637" s="659" t="s">
        <v>62</v>
      </c>
      <c r="AC637" s="394"/>
    </row>
    <row r="638" spans="1:32" s="1" customFormat="1" x14ac:dyDescent="0.25">
      <c r="A638" s="271"/>
      <c r="C638" s="659" t="s">
        <v>62</v>
      </c>
      <c r="AC638" s="394"/>
    </row>
    <row r="639" spans="1:32" s="1" customFormat="1" x14ac:dyDescent="0.25">
      <c r="A639" s="271"/>
      <c r="C639" s="659" t="s">
        <v>62</v>
      </c>
      <c r="AC639" s="394"/>
    </row>
    <row r="640" spans="1:32" s="1" customFormat="1" x14ac:dyDescent="0.25">
      <c r="A640" s="271"/>
      <c r="C640" s="659" t="s">
        <v>62</v>
      </c>
      <c r="AC640" s="394"/>
    </row>
    <row r="641" spans="1:29" s="1" customFormat="1" ht="15" customHeight="1" x14ac:dyDescent="0.25">
      <c r="A641" s="271"/>
      <c r="C641" s="659" t="s">
        <v>62</v>
      </c>
      <c r="AC641" s="394"/>
    </row>
    <row r="642" spans="1:29" s="1" customFormat="1" ht="15" customHeight="1" x14ac:dyDescent="0.25">
      <c r="A642" s="271"/>
      <c r="C642" s="659" t="s">
        <v>62</v>
      </c>
      <c r="AC642" s="394"/>
    </row>
    <row r="643" spans="1:29" s="1" customFormat="1" ht="15" customHeight="1" x14ac:dyDescent="0.25">
      <c r="A643" s="271"/>
      <c r="C643" s="659" t="s">
        <v>62</v>
      </c>
      <c r="AC643" s="394"/>
    </row>
    <row r="644" spans="1:29" s="1" customFormat="1" x14ac:dyDescent="0.25">
      <c r="A644" s="271"/>
      <c r="C644" s="659" t="s">
        <v>62</v>
      </c>
      <c r="AC644" s="394"/>
    </row>
    <row r="645" spans="1:29" s="1" customFormat="1" x14ac:dyDescent="0.25">
      <c r="A645" s="271"/>
      <c r="C645" s="659" t="s">
        <v>62</v>
      </c>
      <c r="AC645" s="394"/>
    </row>
    <row r="646" spans="1:29" s="1" customFormat="1" x14ac:dyDescent="0.25">
      <c r="A646" s="271"/>
      <c r="C646" s="659" t="s">
        <v>62</v>
      </c>
      <c r="AC646" s="394"/>
    </row>
    <row r="647" spans="1:29" s="1" customFormat="1" x14ac:dyDescent="0.25">
      <c r="A647" s="271"/>
      <c r="C647" s="659" t="s">
        <v>62</v>
      </c>
      <c r="AC647" s="394"/>
    </row>
    <row r="648" spans="1:29" s="1" customFormat="1" x14ac:dyDescent="0.25">
      <c r="A648" s="271"/>
      <c r="C648" s="659" t="s">
        <v>62</v>
      </c>
      <c r="AC648" s="394"/>
    </row>
    <row r="649" spans="1:29" s="1" customFormat="1" x14ac:dyDescent="0.25">
      <c r="A649" s="271"/>
      <c r="C649" s="659" t="s">
        <v>62</v>
      </c>
      <c r="AC649" s="394"/>
    </row>
    <row r="650" spans="1:29" s="1" customFormat="1" x14ac:dyDescent="0.25">
      <c r="A650" s="271"/>
      <c r="C650" s="659" t="s">
        <v>62</v>
      </c>
      <c r="AC650" s="394"/>
    </row>
    <row r="651" spans="1:29" s="1" customFormat="1" x14ac:dyDescent="0.25">
      <c r="A651" s="271"/>
      <c r="C651" s="659" t="s">
        <v>62</v>
      </c>
      <c r="AC651" s="394"/>
    </row>
    <row r="652" spans="1:29" s="1" customFormat="1" x14ac:dyDescent="0.25">
      <c r="A652" s="271"/>
      <c r="C652" s="659" t="s">
        <v>62</v>
      </c>
      <c r="AC652" s="394"/>
    </row>
    <row r="653" spans="1:29" s="1" customFormat="1" x14ac:dyDescent="0.25">
      <c r="A653" s="271"/>
      <c r="C653" s="659" t="s">
        <v>62</v>
      </c>
      <c r="AC653" s="394"/>
    </row>
    <row r="654" spans="1:29" s="1" customFormat="1" x14ac:dyDescent="0.25">
      <c r="A654" s="271"/>
      <c r="C654" s="659" t="s">
        <v>62</v>
      </c>
      <c r="AC654" s="394"/>
    </row>
    <row r="655" spans="1:29" s="1" customFormat="1" x14ac:dyDescent="0.25">
      <c r="A655" s="271"/>
      <c r="C655" s="659" t="s">
        <v>62</v>
      </c>
      <c r="AC655" s="394"/>
    </row>
    <row r="656" spans="1:29" s="1" customFormat="1" x14ac:dyDescent="0.25">
      <c r="A656" s="271"/>
      <c r="C656" s="659" t="s">
        <v>62</v>
      </c>
      <c r="AC656" s="394"/>
    </row>
    <row r="657" spans="1:54" s="1" customFormat="1" x14ac:dyDescent="0.25">
      <c r="A657" s="271"/>
      <c r="C657" s="659" t="s">
        <v>62</v>
      </c>
      <c r="AC657" s="394"/>
    </row>
    <row r="658" spans="1:54" s="1" customFormat="1" x14ac:dyDescent="0.25">
      <c r="A658" s="271"/>
      <c r="C658" s="659" t="s">
        <v>62</v>
      </c>
      <c r="AC658" s="394"/>
    </row>
    <row r="659" spans="1:54" s="1" customFormat="1" x14ac:dyDescent="0.25">
      <c r="A659" s="271"/>
      <c r="C659" s="659" t="s">
        <v>62</v>
      </c>
      <c r="AC659" s="394"/>
    </row>
    <row r="660" spans="1:54" s="381" customFormat="1" ht="46.5" customHeight="1" x14ac:dyDescent="0.45">
      <c r="D660" s="381" t="s">
        <v>151</v>
      </c>
      <c r="AC660" s="460"/>
      <c r="AF660" s="381" t="s">
        <v>282</v>
      </c>
      <c r="AY660" s="382"/>
      <c r="AZ660" s="382"/>
      <c r="BA660" s="382"/>
      <c r="BB660" s="382"/>
    </row>
    <row r="661" spans="1:54" s="377" customFormat="1" ht="37.5" customHeight="1" x14ac:dyDescent="0.25">
      <c r="A661" s="379"/>
      <c r="B661" s="379"/>
      <c r="C661" s="379"/>
      <c r="D661" s="378" t="s">
        <v>169</v>
      </c>
      <c r="E661" s="379"/>
      <c r="F661" s="379"/>
      <c r="G661" s="379"/>
      <c r="H661" s="379"/>
      <c r="I661" s="379"/>
      <c r="J661" s="379"/>
      <c r="K661" s="379"/>
      <c r="L661" s="379"/>
      <c r="M661" s="379"/>
      <c r="N661" s="379"/>
      <c r="O661" s="379"/>
      <c r="P661" s="379"/>
      <c r="Q661" s="379"/>
      <c r="R661" s="379"/>
      <c r="S661" s="379"/>
      <c r="T661" s="379"/>
      <c r="U661" s="379"/>
      <c r="V661" s="379"/>
      <c r="W661" s="379"/>
      <c r="X661" s="379"/>
      <c r="Y661" s="379"/>
      <c r="Z661" s="379"/>
      <c r="AA661" s="379"/>
      <c r="AB661" s="379"/>
      <c r="AC661" s="461"/>
      <c r="AD661" s="379"/>
      <c r="AE661" s="379"/>
      <c r="AF661" s="378" t="s">
        <v>283</v>
      </c>
      <c r="AY661" s="380"/>
      <c r="AZ661" s="380"/>
      <c r="BA661" s="380"/>
      <c r="BB661" s="380"/>
    </row>
    <row r="662" spans="1:54" s="1" customFormat="1" x14ac:dyDescent="0.25">
      <c r="A662" s="271"/>
      <c r="C662" s="659" t="s">
        <v>62</v>
      </c>
      <c r="AC662" s="394"/>
    </row>
    <row r="663" spans="1:54" s="1" customFormat="1" ht="30" customHeight="1" x14ac:dyDescent="0.25">
      <c r="A663" s="271"/>
      <c r="C663" s="659" t="s">
        <v>62</v>
      </c>
      <c r="D663" s="832" t="str">
        <f>$D$184</f>
        <v>Losun árið 2023 í samanburði við losun fyrri ára</v>
      </c>
      <c r="E663" s="832"/>
      <c r="F663" s="832"/>
      <c r="G663" s="832"/>
      <c r="H663" s="832"/>
      <c r="I663" s="832"/>
      <c r="J663" s="832"/>
      <c r="K663" s="832"/>
      <c r="L663" s="832"/>
      <c r="M663" s="832"/>
      <c r="N663" s="832"/>
      <c r="O663" s="832"/>
      <c r="P663" s="832"/>
      <c r="AC663" s="394"/>
      <c r="AF663" s="729" t="str">
        <f>$AF$4</f>
        <v>Emissions in 2023 compared to emissions in previous years</v>
      </c>
      <c r="AG663" s="729"/>
      <c r="AH663" s="729"/>
      <c r="AI663" s="729"/>
      <c r="AJ663" s="729"/>
      <c r="AK663" s="729"/>
      <c r="AL663" s="729"/>
      <c r="AM663" s="729"/>
      <c r="AN663" s="729"/>
      <c r="AO663" s="729"/>
      <c r="AP663" s="729"/>
      <c r="AQ663" s="729"/>
      <c r="AR663" s="729"/>
    </row>
    <row r="664" spans="1:54" s="1" customFormat="1" ht="28.5" customHeight="1" x14ac:dyDescent="0.25">
      <c r="A664" s="271"/>
      <c r="C664" s="659" t="s">
        <v>62</v>
      </c>
      <c r="D664" s="241"/>
      <c r="E664" s="828">
        <f>$B$2</f>
        <v>2023</v>
      </c>
      <c r="F664" s="829"/>
      <c r="G664" s="830"/>
      <c r="H664" s="828" t="str">
        <f>"Breyting frá "&amp;$B$3</f>
        <v>Breyting frá 2022</v>
      </c>
      <c r="I664" s="829"/>
      <c r="J664" s="830"/>
      <c r="K664" s="828" t="str">
        <f>"Breyting frá "&amp;$B$4</f>
        <v>Breyting frá 2005</v>
      </c>
      <c r="L664" s="829"/>
      <c r="M664" s="830"/>
      <c r="N664" s="828" t="str">
        <f>"Breyting frá "&amp;$B$5</f>
        <v>Breyting frá 1990</v>
      </c>
      <c r="O664" s="829"/>
      <c r="P664" s="829"/>
      <c r="AC664" s="394"/>
      <c r="AF664" s="241"/>
      <c r="AG664" s="730" t="str">
        <f>"Emissions in "&amp;$B$2</f>
        <v>Emissions in 2023</v>
      </c>
      <c r="AH664" s="731"/>
      <c r="AI664" s="732"/>
      <c r="AJ664" s="730" t="str">
        <f>"Change from "&amp;$B$3</f>
        <v>Change from 2022</v>
      </c>
      <c r="AK664" s="731"/>
      <c r="AL664" s="732"/>
      <c r="AM664" s="730" t="str">
        <f>"Change from "&amp;$B$4</f>
        <v>Change from 2005</v>
      </c>
      <c r="AN664" s="731"/>
      <c r="AO664" s="732"/>
      <c r="AP664" s="730" t="str">
        <f>"Change from "&amp;$B$5</f>
        <v>Change from 1990</v>
      </c>
      <c r="AQ664" s="731"/>
      <c r="AR664" s="731"/>
    </row>
    <row r="665" spans="1:54" s="1" customFormat="1" x14ac:dyDescent="0.25">
      <c r="A665" s="271"/>
      <c r="C665" s="659" t="s">
        <v>62</v>
      </c>
      <c r="D665" s="241"/>
      <c r="E665" s="734" t="s">
        <v>5</v>
      </c>
      <c r="F665" s="734"/>
      <c r="G665" s="243" t="s">
        <v>4</v>
      </c>
      <c r="H665" s="734" t="s">
        <v>5</v>
      </c>
      <c r="I665" s="734"/>
      <c r="J665" s="243" t="s">
        <v>4</v>
      </c>
      <c r="K665" s="734" t="s">
        <v>5</v>
      </c>
      <c r="L665" s="734"/>
      <c r="M665" s="243" t="s">
        <v>4</v>
      </c>
      <c r="N665" s="734" t="s">
        <v>5</v>
      </c>
      <c r="O665" s="734"/>
      <c r="P665" s="242" t="s">
        <v>4</v>
      </c>
      <c r="AC665" s="394"/>
      <c r="AF665" s="241"/>
      <c r="AG665" s="733" t="s">
        <v>238</v>
      </c>
      <c r="AH665" s="734"/>
      <c r="AI665" s="243" t="s">
        <v>4</v>
      </c>
      <c r="AJ665" s="733" t="s">
        <v>238</v>
      </c>
      <c r="AK665" s="734"/>
      <c r="AL665" s="243" t="s">
        <v>4</v>
      </c>
      <c r="AM665" s="733" t="s">
        <v>238</v>
      </c>
      <c r="AN665" s="734"/>
      <c r="AO665" s="243" t="s">
        <v>4</v>
      </c>
      <c r="AP665" s="733" t="s">
        <v>238</v>
      </c>
      <c r="AQ665" s="734"/>
      <c r="AR665" s="242" t="s">
        <v>4</v>
      </c>
    </row>
    <row r="666" spans="1:54" s="1" customFormat="1" ht="21" customHeight="1" x14ac:dyDescent="0.25">
      <c r="A666" s="271" t="s">
        <v>100</v>
      </c>
      <c r="B666" s="5" t="s">
        <v>62</v>
      </c>
      <c r="C666" s="659" t="s">
        <v>62</v>
      </c>
      <c r="D666" s="83" t="str">
        <f>'Talnagögn | Numerical Data'!$D$121</f>
        <v>Alþjóðaflug</v>
      </c>
      <c r="E666" s="728" cm="1">
        <f t="array" ref="E666">INDEX('Talnagögn | Numerical Data'!$1:$1048576,_xlfn.XMATCH($A666,'Talnagögn | Numerical Data'!$A:$A),_xlfn.XMATCH($B$2,'Talnagögn | Numerical Data'!$117:$117))</f>
        <v>967.65275881202047</v>
      </c>
      <c r="F666" s="728"/>
      <c r="G666" s="45">
        <f>E666/$E$668</f>
        <v>0.74447358871579283</v>
      </c>
      <c r="H666" s="728" cm="1">
        <f t="array" ref="H666">INDEX('Talnagögn | Numerical Data'!$1:$1048576,_xlfn.XMATCH($A666,'Talnagögn | Numerical Data'!$A:$A),_xlfn.XMATCH($B$2,'Talnagögn | Numerical Data'!$117:$117))-INDEX('Talnagögn | Numerical Data'!$1:$1048576,_xlfn.XMATCH($A666,'Talnagögn | Numerical Data'!$A:$A),_xlfn.XMATCH($B$3,'Talnagögn | Numerical Data'!$117:$117))</f>
        <v>112.90672529255471</v>
      </c>
      <c r="I666" s="728"/>
      <c r="J666" s="45" cm="1">
        <f t="array" ref="J666">INDEX('Talnagögn | Numerical Data'!$1:$1048576,_xlfn.XMATCH($A666,'Talnagögn | Numerical Data'!$A:$A),_xlfn.XMATCH($B$2,'Talnagögn | Numerical Data'!$117:$117))/INDEX('Talnagögn | Numerical Data'!$1:$1048576,_xlfn.XMATCH($A666,'Talnagögn | Numerical Data'!$A:$A),_xlfn.XMATCH($B$3,'Talnagögn | Numerical Data'!$117:$117))-1</f>
        <v>0.13209388621279095</v>
      </c>
      <c r="K666" s="728" cm="1">
        <f t="array" ref="K666">INDEX('Talnagögn | Numerical Data'!$1:$1048576,_xlfn.XMATCH($A666,'Talnagögn | Numerical Data'!$A:$A),_xlfn.XMATCH($B$2,'Talnagögn | Numerical Data'!$117:$117))-INDEX('Talnagögn | Numerical Data'!$1:$1048576,_xlfn.XMATCH($A666,'Talnagögn | Numerical Data'!$A:$A),_xlfn.XMATCH($B$4,'Talnagögn | Numerical Data'!$117:$117))</f>
        <v>543.2227106292205</v>
      </c>
      <c r="L666" s="728"/>
      <c r="M666" s="45" cm="1">
        <f t="array" ref="M666">INDEX('Talnagögn | Numerical Data'!$1:$1048576,_xlfn.XMATCH($A666,'Talnagögn | Numerical Data'!$A:$A),_xlfn.XMATCH($B$2,'Talnagögn | Numerical Data'!$117:$117))/INDEX('Talnagögn | Numerical Data'!$1:$1048576,_xlfn.XMATCH($A666,'Talnagögn | Numerical Data'!$A:$A),_xlfn.XMATCH($B$4,'Talnagögn | Numerical Data'!$117:$117))-1</f>
        <v>1.2798874937225393</v>
      </c>
      <c r="N666" s="728" cm="1">
        <f t="array" ref="N666">INDEX('Talnagögn | Numerical Data'!$1:$1048576,_xlfn.XMATCH($A666,'Talnagögn | Numerical Data'!$A:$A),_xlfn.XMATCH($B$2,'Talnagögn | Numerical Data'!$117:$117))-INDEX('Talnagögn | Numerical Data'!$1:$1048576,_xlfn.XMATCH($A666,'Talnagögn | Numerical Data'!$A:$A),_xlfn.XMATCH($B$5,'Talnagögn | Numerical Data'!$117:$117))</f>
        <v>746.54338073535382</v>
      </c>
      <c r="O666" s="728"/>
      <c r="P666" s="8" cm="1">
        <f t="array" ref="P666">INDEX('Talnagögn | Numerical Data'!$1:$1048576,_xlfn.XMATCH($A666,'Talnagögn | Numerical Data'!$A:$A),_xlfn.XMATCH($B$2,'Talnagögn | Numerical Data'!$117:$117))/INDEX('Talnagögn | Numerical Data'!$1:$1048576,_xlfn.XMATCH($A666,'Talnagögn | Numerical Data'!$A:$A),_xlfn.XMATCH($B$5,'Talnagögn | Numerical Data'!$117:$117))-1</f>
        <v>3.3763533108781125</v>
      </c>
      <c r="Q666" s="831"/>
      <c r="R666" s="831"/>
      <c r="S666" s="8"/>
      <c r="T666" s="831"/>
      <c r="U666" s="831"/>
      <c r="V666" s="8"/>
      <c r="W666" s="831"/>
      <c r="X666" s="831"/>
      <c r="Y666" s="8"/>
      <c r="Z666" s="831"/>
      <c r="AA666" s="831"/>
      <c r="AC666" s="394"/>
      <c r="AF666" s="443" t="str">
        <f>'Talnagögn | Numerical Data'!$E$121</f>
        <v>International Aviation</v>
      </c>
      <c r="AG666" s="728" cm="1">
        <f t="array" ref="AG666">INDEX('Talnagögn | Numerical Data'!$1:$1048576,_xlfn.XMATCH($A666,'Talnagögn | Numerical Data'!$A:$A),_xlfn.XMATCH($B$2,'Talnagögn | Numerical Data'!$117:$117))</f>
        <v>967.65275881202047</v>
      </c>
      <c r="AH666" s="728"/>
      <c r="AI666" s="45">
        <f>AG666/$E$668</f>
        <v>0.74447358871579283</v>
      </c>
      <c r="AJ666" s="728" cm="1">
        <f t="array" ref="AJ666">INDEX('Talnagögn | Numerical Data'!$1:$1048576,_xlfn.XMATCH($A666,'Talnagögn | Numerical Data'!$A:$A),_xlfn.XMATCH($B$2,'Talnagögn | Numerical Data'!$117:$117))-INDEX('Talnagögn | Numerical Data'!$1:$1048576,_xlfn.XMATCH($A666,'Talnagögn | Numerical Data'!$A:$A),_xlfn.XMATCH($B$3,'Talnagögn | Numerical Data'!$117:$117))</f>
        <v>112.90672529255471</v>
      </c>
      <c r="AK666" s="728"/>
      <c r="AL666" s="45" cm="1">
        <f t="array" ref="AL666">INDEX('Talnagögn | Numerical Data'!$1:$1048576,_xlfn.XMATCH($A666,'Talnagögn | Numerical Data'!$A:$A),_xlfn.XMATCH($B$2,'Talnagögn | Numerical Data'!$117:$117))/INDEX('Talnagögn | Numerical Data'!$1:$1048576,_xlfn.XMATCH($A666,'Talnagögn | Numerical Data'!$A:$A),_xlfn.XMATCH($B$3,'Talnagögn | Numerical Data'!$117:$117))-1</f>
        <v>0.13209388621279095</v>
      </c>
      <c r="AM666" s="728" cm="1">
        <f t="array" ref="AM666">INDEX('Talnagögn | Numerical Data'!$1:$1048576,_xlfn.XMATCH($A666,'Talnagögn | Numerical Data'!$A:$A),_xlfn.XMATCH($B$2,'Talnagögn | Numerical Data'!$117:$117))-INDEX('Talnagögn | Numerical Data'!$1:$1048576,_xlfn.XMATCH($A666,'Talnagögn | Numerical Data'!$A:$A),_xlfn.XMATCH($B$4,'Talnagögn | Numerical Data'!$117:$117))</f>
        <v>543.2227106292205</v>
      </c>
      <c r="AN666" s="728"/>
      <c r="AO666" s="45" cm="1">
        <f t="array" ref="AO666">INDEX('Talnagögn | Numerical Data'!$1:$1048576,_xlfn.XMATCH($A666,'Talnagögn | Numerical Data'!$A:$A),_xlfn.XMATCH($B$2,'Talnagögn | Numerical Data'!$117:$117))/INDEX('Talnagögn | Numerical Data'!$1:$1048576,_xlfn.XMATCH($A666,'Talnagögn | Numerical Data'!$A:$A),_xlfn.XMATCH($B$4,'Talnagögn | Numerical Data'!$117:$117))-1</f>
        <v>1.2798874937225393</v>
      </c>
      <c r="AP666" s="728" cm="1">
        <f t="array" ref="AP666">INDEX('Talnagögn | Numerical Data'!$1:$1048576,_xlfn.XMATCH($A666,'Talnagögn | Numerical Data'!$A:$A),_xlfn.XMATCH($B$2,'Talnagögn | Numerical Data'!$117:$117))-INDEX('Talnagögn | Numerical Data'!$1:$1048576,_xlfn.XMATCH($A666,'Talnagögn | Numerical Data'!$A:$A),_xlfn.XMATCH($B$5,'Talnagögn | Numerical Data'!$117:$117))</f>
        <v>746.54338073535382</v>
      </c>
      <c r="AQ666" s="728"/>
      <c r="AR666" s="8" cm="1">
        <f t="array" ref="AR666">INDEX('Talnagögn | Numerical Data'!$1:$1048576,_xlfn.XMATCH($A666,'Talnagögn | Numerical Data'!$A:$A),_xlfn.XMATCH($B$2,'Talnagögn | Numerical Data'!$117:$117))/INDEX('Talnagögn | Numerical Data'!$1:$1048576,_xlfn.XMATCH($A666,'Talnagögn | Numerical Data'!$A:$A),_xlfn.XMATCH($B$5,'Talnagögn | Numerical Data'!$117:$117))-1</f>
        <v>3.3763533108781125</v>
      </c>
    </row>
    <row r="667" spans="1:54" s="1" customFormat="1" x14ac:dyDescent="0.25">
      <c r="A667" s="271" t="s">
        <v>101</v>
      </c>
      <c r="B667" s="5" t="s">
        <v>62</v>
      </c>
      <c r="C667" s="659" t="s">
        <v>62</v>
      </c>
      <c r="D667" s="565" t="str">
        <f>'Talnagögn | Numerical Data'!$D$122</f>
        <v>Alþjóðasiglingar</v>
      </c>
      <c r="E667" s="745" cm="1">
        <f t="array" ref="E667">INDEX('Talnagögn | Numerical Data'!$1:$1048576,_xlfn.XMATCH($A667,'Talnagögn | Numerical Data'!$A:$A),_xlfn.XMATCH($B$2,'Talnagögn | Numerical Data'!$117:$117))</f>
        <v>332.12842010288068</v>
      </c>
      <c r="F667" s="746"/>
      <c r="G667" s="102">
        <f>E667/$E$668</f>
        <v>0.25552641128420717</v>
      </c>
      <c r="H667" s="745" cm="1">
        <f t="array" ref="H667">INDEX('Talnagögn | Numerical Data'!$1:$1048576,_xlfn.XMATCH($A667,'Talnagögn | Numerical Data'!$A:$A),_xlfn.XMATCH($B$2,'Talnagögn | Numerical Data'!$117:$117))-INDEX('Talnagögn | Numerical Data'!$1:$1048576,_xlfn.XMATCH($A667,'Talnagögn | Numerical Data'!$A:$A),_xlfn.XMATCH($B$3,'Talnagögn | Numerical Data'!$117:$117))</f>
        <v>44.336882275189055</v>
      </c>
      <c r="I667" s="746"/>
      <c r="J667" s="102" cm="1">
        <f t="array" ref="J667">INDEX('Talnagögn | Numerical Data'!$1:$1048576,_xlfn.XMATCH($A667,'Talnagögn | Numerical Data'!$A:$A),_xlfn.XMATCH($B$2,'Talnagögn | Numerical Data'!$117:$117))/INDEX('Talnagögn | Numerical Data'!$1:$1048576,_xlfn.XMATCH($A667,'Talnagögn | Numerical Data'!$A:$A),_xlfn.XMATCH($B$3,'Talnagögn | Numerical Data'!$117:$117))-1</f>
        <v>0.1540590199762395</v>
      </c>
      <c r="K667" s="745" cm="1">
        <f t="array" ref="K667">INDEX('Talnagögn | Numerical Data'!$1:$1048576,_xlfn.XMATCH($A667,'Talnagögn | Numerical Data'!$A:$A),_xlfn.XMATCH($B$2,'Talnagögn | Numerical Data'!$117:$117))-INDEX('Talnagögn | Numerical Data'!$1:$1048576,_xlfn.XMATCH($A667,'Talnagögn | Numerical Data'!$A:$A),_xlfn.XMATCH($B$4,'Talnagögn | Numerical Data'!$117:$117))</f>
        <v>330.37560655446941</v>
      </c>
      <c r="L667" s="746"/>
      <c r="M667" s="102" cm="1">
        <f t="array" ref="M667">INDEX('Talnagögn | Numerical Data'!$1:$1048576,_xlfn.XMATCH($A667,'Talnagögn | Numerical Data'!$A:$A),_xlfn.XMATCH($B$2,'Talnagögn | Numerical Data'!$117:$117))/INDEX('Talnagögn | Numerical Data'!$1:$1048576,_xlfn.XMATCH($A667,'Talnagögn | Numerical Data'!$A:$A),_xlfn.XMATCH($B$4,'Talnagögn | Numerical Data'!$117:$117))-1</f>
        <v>188.48302881611275</v>
      </c>
      <c r="N667" s="745" cm="1">
        <f t="array" ref="N667">INDEX('Talnagögn | Numerical Data'!$1:$1048576,_xlfn.XMATCH($A667,'Talnagögn | Numerical Data'!$A:$A),_xlfn.XMATCH($B$2,'Talnagögn | Numerical Data'!$117:$117))-INDEX('Talnagögn | Numerical Data'!$1:$1048576,_xlfn.XMATCH($A667,'Talnagögn | Numerical Data'!$A:$A),_xlfn.XMATCH($B$5,'Talnagögn | Numerical Data'!$117:$117))</f>
        <v>304.04949510554326</v>
      </c>
      <c r="O667" s="746"/>
      <c r="P667" s="100" cm="1">
        <f t="array" ref="P667">INDEX('Talnagögn | Numerical Data'!$1:$1048576,_xlfn.XMATCH($A667,'Talnagögn | Numerical Data'!$A:$A),_xlfn.XMATCH($B$2,'Talnagögn | Numerical Data'!$117:$117))/INDEX('Talnagögn | Numerical Data'!$1:$1048576,_xlfn.XMATCH($A667,'Talnagögn | Numerical Data'!$A:$A),_xlfn.XMATCH($B$5,'Talnagögn | Numerical Data'!$117:$117))-1</f>
        <v>10.828388021777005</v>
      </c>
      <c r="Q667" s="831"/>
      <c r="R667" s="831"/>
      <c r="S667" s="8"/>
      <c r="T667" s="831"/>
      <c r="U667" s="831"/>
      <c r="V667" s="8"/>
      <c r="W667" s="831"/>
      <c r="X667" s="831"/>
      <c r="Y667" s="8"/>
      <c r="Z667" s="831"/>
      <c r="AA667" s="831"/>
      <c r="AC667" s="394"/>
      <c r="AF667" s="566" t="str">
        <f>'Talnagögn | Numerical Data'!$E$122</f>
        <v>International Navigation</v>
      </c>
      <c r="AG667" s="745" cm="1">
        <f t="array" ref="AG667">INDEX('Talnagögn | Numerical Data'!$1:$1048576,_xlfn.XMATCH($A667,'Talnagögn | Numerical Data'!$A:$A),_xlfn.XMATCH($B$2,'Talnagögn | Numerical Data'!$117:$117))</f>
        <v>332.12842010288068</v>
      </c>
      <c r="AH667" s="746"/>
      <c r="AI667" s="102">
        <f>AG667/$E$668</f>
        <v>0.25552641128420717</v>
      </c>
      <c r="AJ667" s="745" cm="1">
        <f t="array" ref="AJ667">INDEX('Talnagögn | Numerical Data'!$1:$1048576,_xlfn.XMATCH($A667,'Talnagögn | Numerical Data'!$A:$A),_xlfn.XMATCH($B$2,'Talnagögn | Numerical Data'!$117:$117))-INDEX('Talnagögn | Numerical Data'!$1:$1048576,_xlfn.XMATCH($A667,'Talnagögn | Numerical Data'!$A:$A),_xlfn.XMATCH($B$3,'Talnagögn | Numerical Data'!$117:$117))</f>
        <v>44.336882275189055</v>
      </c>
      <c r="AK667" s="746"/>
      <c r="AL667" s="102" cm="1">
        <f t="array" ref="AL667">INDEX('Talnagögn | Numerical Data'!$1:$1048576,_xlfn.XMATCH($A667,'Talnagögn | Numerical Data'!$A:$A),_xlfn.XMATCH($B$2,'Talnagögn | Numerical Data'!$117:$117))/INDEX('Talnagögn | Numerical Data'!$1:$1048576,_xlfn.XMATCH($A667,'Talnagögn | Numerical Data'!$A:$A),_xlfn.XMATCH($B$3,'Talnagögn | Numerical Data'!$117:$117))-1</f>
        <v>0.1540590199762395</v>
      </c>
      <c r="AM667" s="745" cm="1">
        <f t="array" ref="AM667">INDEX('Talnagögn | Numerical Data'!$1:$1048576,_xlfn.XMATCH($A667,'Talnagögn | Numerical Data'!$A:$A),_xlfn.XMATCH($B$2,'Talnagögn | Numerical Data'!$117:$117))-INDEX('Talnagögn | Numerical Data'!$1:$1048576,_xlfn.XMATCH($A667,'Talnagögn | Numerical Data'!$A:$A),_xlfn.XMATCH($B$4,'Talnagögn | Numerical Data'!$117:$117))</f>
        <v>330.37560655446941</v>
      </c>
      <c r="AN667" s="746"/>
      <c r="AO667" s="102" cm="1">
        <f t="array" ref="AO667">INDEX('Talnagögn | Numerical Data'!$1:$1048576,_xlfn.XMATCH($A667,'Talnagögn | Numerical Data'!$A:$A),_xlfn.XMATCH($B$2,'Talnagögn | Numerical Data'!$117:$117))/INDEX('Talnagögn | Numerical Data'!$1:$1048576,_xlfn.XMATCH($A667,'Talnagögn | Numerical Data'!$A:$A),_xlfn.XMATCH($B$4,'Talnagögn | Numerical Data'!$117:$117))-1</f>
        <v>188.48302881611275</v>
      </c>
      <c r="AP667" s="745" cm="1">
        <f t="array" ref="AP667">INDEX('Talnagögn | Numerical Data'!$1:$1048576,_xlfn.XMATCH($A667,'Talnagögn | Numerical Data'!$A:$A),_xlfn.XMATCH($B$2,'Talnagögn | Numerical Data'!$117:$117))-INDEX('Talnagögn | Numerical Data'!$1:$1048576,_xlfn.XMATCH($A667,'Talnagögn | Numerical Data'!$A:$A),_xlfn.XMATCH($B$5,'Talnagögn | Numerical Data'!$117:$117))</f>
        <v>304.04949510554326</v>
      </c>
      <c r="AQ667" s="746"/>
      <c r="AR667" s="100" cm="1">
        <f t="array" ref="AR667">INDEX('Talnagögn | Numerical Data'!$1:$1048576,_xlfn.XMATCH($A667,'Talnagögn | Numerical Data'!$A:$A),_xlfn.XMATCH($B$2,'Talnagögn | Numerical Data'!$117:$117))/INDEX('Talnagögn | Numerical Data'!$1:$1048576,_xlfn.XMATCH($A667,'Talnagögn | Numerical Data'!$A:$A),_xlfn.XMATCH($B$5,'Talnagögn | Numerical Data'!$117:$117))-1</f>
        <v>10.828388021777005</v>
      </c>
    </row>
    <row r="668" spans="1:54" ht="28.5" customHeight="1" x14ac:dyDescent="0.25">
      <c r="A668" s="271" t="s">
        <v>102</v>
      </c>
      <c r="B668" s="17" t="s">
        <v>62</v>
      </c>
      <c r="C668" s="659" t="s">
        <v>62</v>
      </c>
      <c r="D668" s="47" t="s">
        <v>13</v>
      </c>
      <c r="E668" s="747" cm="1">
        <f t="array" ref="E668">INDEX('Talnagögn | Numerical Data'!$1:$1048576,_xlfn.XMATCH($A668,'Talnagögn | Numerical Data'!$A:$A),_xlfn.XMATCH($B$2,'Talnagögn | Numerical Data'!$117:$117))</f>
        <v>1299.7811789149011</v>
      </c>
      <c r="F668" s="748"/>
      <c r="G668" s="48">
        <f>SUM(G666:G667)</f>
        <v>1</v>
      </c>
      <c r="H668" s="747" cm="1">
        <f t="array" ref="H668">INDEX('Talnagögn | Numerical Data'!$1:$1048576,_xlfn.XMATCH($A668,'Talnagögn | Numerical Data'!$A:$A),_xlfn.XMATCH($B$2,'Talnagögn | Numerical Data'!$117:$117))-INDEX('Talnagögn | Numerical Data'!$1:$1048576,_xlfn.XMATCH($A668,'Talnagögn | Numerical Data'!$A:$A),_xlfn.XMATCH($B$3,'Talnagögn | Numerical Data'!$117:$117))</f>
        <v>157.24360756774377</v>
      </c>
      <c r="I668" s="748"/>
      <c r="J668" s="48" cm="1">
        <f t="array" ref="J668">INDEX('Talnagögn | Numerical Data'!$1:$1048576,_xlfn.XMATCH($A668,'Talnagögn | Numerical Data'!$A:$A),_xlfn.XMATCH($B$2,'Talnagögn | Numerical Data'!$117:$117))/INDEX('Talnagögn | Numerical Data'!$1:$1048576,_xlfn.XMATCH($A668,'Talnagögn | Numerical Data'!$A:$A),_xlfn.XMATCH($B$3,'Talnagögn | Numerical Data'!$117:$117))-1</f>
        <v>0.13762664048092432</v>
      </c>
      <c r="K668" s="747" cm="1">
        <f t="array" ref="K668">INDEX('Talnagögn | Numerical Data'!$1:$1048576,_xlfn.XMATCH($A668,'Talnagögn | Numerical Data'!$A:$A),_xlfn.XMATCH($B$2,'Talnagögn | Numerical Data'!$117:$117))-INDEX('Talnagögn | Numerical Data'!$1:$1048576,_xlfn.XMATCH($A668,'Talnagögn | Numerical Data'!$A:$A),_xlfn.XMATCH($B$4,'Talnagögn | Numerical Data'!$117:$117))</f>
        <v>873.59831718368991</v>
      </c>
      <c r="L668" s="748"/>
      <c r="M668" s="48" cm="1">
        <f t="array" ref="M668">INDEX('Talnagögn | Numerical Data'!$1:$1048576,_xlfn.XMATCH($A668,'Talnagögn | Numerical Data'!$A:$A),_xlfn.XMATCH($B$2,'Talnagögn | Numerical Data'!$117:$117))/INDEX('Talnagögn | Numerical Data'!$1:$1048576,_xlfn.XMATCH($A668,'Talnagögn | Numerical Data'!$A:$A),_xlfn.XMATCH($B$4,'Talnagögn | Numerical Data'!$117:$117))-1</f>
        <v>2.0498203837550335</v>
      </c>
      <c r="N668" s="747" cm="1">
        <f t="array" ref="N668">INDEX('Talnagögn | Numerical Data'!$1:$1048576,_xlfn.XMATCH($A668,'Talnagögn | Numerical Data'!$A:$A),_xlfn.XMATCH($B$2,'Talnagögn | Numerical Data'!$117:$117))-INDEX('Talnagögn | Numerical Data'!$1:$1048576,_xlfn.XMATCH($A668,'Talnagögn | Numerical Data'!$A:$A),_xlfn.XMATCH($B$5,'Talnagögn | Numerical Data'!$117:$117))</f>
        <v>1050.592875840897</v>
      </c>
      <c r="O668" s="748"/>
      <c r="P668" s="46" cm="1">
        <f t="array" ref="P668">INDEX('Talnagögn | Numerical Data'!$1:$1048576,_xlfn.XMATCH($A668,'Talnagögn | Numerical Data'!$A:$A),_xlfn.XMATCH($B$2,'Talnagögn | Numerical Data'!$117:$117))/INDEX('Talnagögn | Numerical Data'!$1:$1048576,_xlfn.XMATCH($A668,'Talnagögn | Numerical Data'!$A:$A),_xlfn.XMATCH($B$5,'Talnagögn | Numerical Data'!$117:$117))-1</f>
        <v>4.2160601556361632</v>
      </c>
      <c r="Q668" s="827"/>
      <c r="R668" s="827"/>
      <c r="S668" s="12"/>
      <c r="T668" s="827"/>
      <c r="U668" s="827"/>
      <c r="V668" s="12"/>
      <c r="W668" s="827"/>
      <c r="X668" s="827"/>
      <c r="Y668" s="12"/>
      <c r="Z668" s="827"/>
      <c r="AA668" s="827"/>
      <c r="AC668" s="400"/>
      <c r="AF668" s="47" t="s">
        <v>245</v>
      </c>
      <c r="AG668" s="747" cm="1">
        <f t="array" ref="AG668">INDEX('Talnagögn | Numerical Data'!$1:$1048576,_xlfn.XMATCH($A668,'Talnagögn | Numerical Data'!$A:$A),_xlfn.XMATCH($B$2,'Talnagögn | Numerical Data'!$117:$117))</f>
        <v>1299.7811789149011</v>
      </c>
      <c r="AH668" s="748"/>
      <c r="AI668" s="48">
        <f>SUM(AI666:AI667)</f>
        <v>1</v>
      </c>
      <c r="AJ668" s="747" cm="1">
        <f t="array" ref="AJ668">INDEX('Talnagögn | Numerical Data'!$1:$1048576,_xlfn.XMATCH($A668,'Talnagögn | Numerical Data'!$A:$A),_xlfn.XMATCH($B$2,'Talnagögn | Numerical Data'!$117:$117))-INDEX('Talnagögn | Numerical Data'!$1:$1048576,_xlfn.XMATCH($A668,'Talnagögn | Numerical Data'!$A:$A),_xlfn.XMATCH($B$3,'Talnagögn | Numerical Data'!$117:$117))</f>
        <v>157.24360756774377</v>
      </c>
      <c r="AK668" s="748"/>
      <c r="AL668" s="48" cm="1">
        <f t="array" ref="AL668">INDEX('Talnagögn | Numerical Data'!$1:$1048576,_xlfn.XMATCH($A668,'Talnagögn | Numerical Data'!$A:$A),_xlfn.XMATCH($B$2,'Talnagögn | Numerical Data'!$117:$117))/INDEX('Talnagögn | Numerical Data'!$1:$1048576,_xlfn.XMATCH($A668,'Talnagögn | Numerical Data'!$A:$A),_xlfn.XMATCH($B$3,'Talnagögn | Numerical Data'!$117:$117))-1</f>
        <v>0.13762664048092432</v>
      </c>
      <c r="AM668" s="747" cm="1">
        <f t="array" ref="AM668">INDEX('Talnagögn | Numerical Data'!$1:$1048576,_xlfn.XMATCH($A668,'Talnagögn | Numerical Data'!$A:$A),_xlfn.XMATCH($B$2,'Talnagögn | Numerical Data'!$117:$117))-INDEX('Talnagögn | Numerical Data'!$1:$1048576,_xlfn.XMATCH($A668,'Talnagögn | Numerical Data'!$A:$A),_xlfn.XMATCH($B$4,'Talnagögn | Numerical Data'!$117:$117))</f>
        <v>873.59831718368991</v>
      </c>
      <c r="AN668" s="748"/>
      <c r="AO668" s="48" cm="1">
        <f t="array" ref="AO668">INDEX('Talnagögn | Numerical Data'!$1:$1048576,_xlfn.XMATCH($A668,'Talnagögn | Numerical Data'!$A:$A),_xlfn.XMATCH($B$2,'Talnagögn | Numerical Data'!$117:$117))/INDEX('Talnagögn | Numerical Data'!$1:$1048576,_xlfn.XMATCH($A668,'Talnagögn | Numerical Data'!$A:$A),_xlfn.XMATCH($B$4,'Talnagögn | Numerical Data'!$117:$117))-1</f>
        <v>2.0498203837550335</v>
      </c>
      <c r="AP668" s="747" cm="1">
        <f t="array" ref="AP668">INDEX('Talnagögn | Numerical Data'!$1:$1048576,_xlfn.XMATCH($A668,'Talnagögn | Numerical Data'!$A:$A),_xlfn.XMATCH($B$2,'Talnagögn | Numerical Data'!$117:$117))-INDEX('Talnagögn | Numerical Data'!$1:$1048576,_xlfn.XMATCH($A668,'Talnagögn | Numerical Data'!$A:$A),_xlfn.XMATCH($B$5,'Talnagögn | Numerical Data'!$117:$117))</f>
        <v>1050.592875840897</v>
      </c>
      <c r="AQ668" s="748"/>
      <c r="AR668" s="46" cm="1">
        <f t="array" ref="AR668">INDEX('Talnagögn | Numerical Data'!$1:$1048576,_xlfn.XMATCH($A668,'Talnagögn | Numerical Data'!$A:$A),_xlfn.XMATCH($B$2,'Talnagögn | Numerical Data'!$117:$117))/INDEX('Talnagögn | Numerical Data'!$1:$1048576,_xlfn.XMATCH($A668,'Talnagögn | Numerical Data'!$A:$A),_xlfn.XMATCH($B$5,'Talnagögn | Numerical Data'!$117:$117))-1</f>
        <v>4.2160601556361632</v>
      </c>
    </row>
    <row r="669" spans="1:54" s="1" customFormat="1" x14ac:dyDescent="0.25">
      <c r="A669" s="271"/>
      <c r="C669" s="659" t="s">
        <v>62</v>
      </c>
      <c r="AC669" s="394"/>
    </row>
    <row r="670" spans="1:54" s="1" customFormat="1" x14ac:dyDescent="0.25">
      <c r="A670" s="271"/>
      <c r="C670" s="659" t="s">
        <v>62</v>
      </c>
      <c r="AC670" s="394"/>
    </row>
    <row r="671" spans="1:54" s="1" customFormat="1" x14ac:dyDescent="0.25">
      <c r="A671" s="271"/>
      <c r="C671" s="659" t="s">
        <v>62</v>
      </c>
      <c r="AC671" s="394"/>
    </row>
    <row r="672" spans="1:54" s="1" customFormat="1" x14ac:dyDescent="0.25">
      <c r="A672" s="271"/>
      <c r="C672" s="659" t="s">
        <v>62</v>
      </c>
      <c r="AC672" s="394"/>
    </row>
    <row r="673" spans="1:29" s="1" customFormat="1" x14ac:dyDescent="0.25">
      <c r="A673" s="271"/>
      <c r="C673" s="659" t="s">
        <v>62</v>
      </c>
      <c r="AC673" s="394"/>
    </row>
    <row r="674" spans="1:29" s="1" customFormat="1" x14ac:dyDescent="0.25">
      <c r="A674" s="271"/>
      <c r="C674" s="659" t="s">
        <v>62</v>
      </c>
      <c r="AC674" s="394"/>
    </row>
    <row r="675" spans="1:29" s="1" customFormat="1" x14ac:dyDescent="0.25">
      <c r="A675" s="271"/>
      <c r="C675" s="659" t="s">
        <v>62</v>
      </c>
      <c r="AC675" s="394"/>
    </row>
    <row r="676" spans="1:29" s="1" customFormat="1" x14ac:dyDescent="0.25">
      <c r="A676" s="271"/>
      <c r="C676" s="659" t="s">
        <v>62</v>
      </c>
      <c r="AC676" s="394"/>
    </row>
    <row r="677" spans="1:29" s="1" customFormat="1" x14ac:dyDescent="0.25">
      <c r="A677" s="271"/>
      <c r="C677" s="659" t="s">
        <v>62</v>
      </c>
      <c r="AC677" s="394"/>
    </row>
    <row r="678" spans="1:29" s="1" customFormat="1" x14ac:dyDescent="0.25">
      <c r="A678" s="271"/>
      <c r="C678" s="659" t="s">
        <v>62</v>
      </c>
      <c r="AC678" s="394"/>
    </row>
    <row r="679" spans="1:29" s="1" customFormat="1" x14ac:dyDescent="0.25">
      <c r="A679" s="271"/>
      <c r="C679" s="659" t="s">
        <v>62</v>
      </c>
      <c r="AC679" s="394"/>
    </row>
    <row r="680" spans="1:29" s="1" customFormat="1" x14ac:dyDescent="0.25">
      <c r="A680" s="271"/>
      <c r="C680" s="659" t="s">
        <v>62</v>
      </c>
      <c r="AC680" s="394"/>
    </row>
    <row r="681" spans="1:29" s="1" customFormat="1" x14ac:dyDescent="0.25">
      <c r="A681" s="271"/>
      <c r="C681" s="659" t="s">
        <v>62</v>
      </c>
      <c r="AC681" s="394"/>
    </row>
    <row r="682" spans="1:29" s="1" customFormat="1" x14ac:dyDescent="0.25">
      <c r="A682" s="271"/>
      <c r="C682" s="659" t="s">
        <v>62</v>
      </c>
      <c r="AC682" s="394"/>
    </row>
    <row r="683" spans="1:29" s="1" customFormat="1" x14ac:dyDescent="0.25">
      <c r="A683" s="271"/>
      <c r="C683" s="659" t="s">
        <v>62</v>
      </c>
      <c r="AC683" s="394"/>
    </row>
    <row r="684" spans="1:29" s="1" customFormat="1" x14ac:dyDescent="0.25">
      <c r="A684" s="271"/>
      <c r="C684" s="659" t="s">
        <v>62</v>
      </c>
      <c r="AC684" s="394"/>
    </row>
    <row r="685" spans="1:29" s="1" customFormat="1" x14ac:dyDescent="0.25">
      <c r="A685" s="271"/>
      <c r="C685" s="659" t="s">
        <v>62</v>
      </c>
      <c r="AC685" s="394"/>
    </row>
    <row r="686" spans="1:29" s="1" customFormat="1" x14ac:dyDescent="0.25">
      <c r="A686" s="271"/>
      <c r="C686" s="659" t="s">
        <v>62</v>
      </c>
      <c r="AC686" s="394"/>
    </row>
    <row r="687" spans="1:29" s="1" customFormat="1" x14ac:dyDescent="0.25">
      <c r="A687" s="271"/>
      <c r="C687" s="659" t="s">
        <v>62</v>
      </c>
      <c r="AC687" s="394"/>
    </row>
    <row r="688" spans="1:29" s="1" customFormat="1" x14ac:dyDescent="0.25">
      <c r="A688" s="271"/>
      <c r="C688" s="659" t="s">
        <v>62</v>
      </c>
      <c r="AC688" s="394"/>
    </row>
    <row r="689" spans="1:32" s="1" customFormat="1" x14ac:dyDescent="0.25">
      <c r="A689" s="271"/>
      <c r="C689" s="659" t="s">
        <v>62</v>
      </c>
      <c r="AC689" s="394"/>
    </row>
    <row r="690" spans="1:32" s="1" customFormat="1" x14ac:dyDescent="0.25">
      <c r="A690" s="271"/>
      <c r="C690" s="659" t="s">
        <v>62</v>
      </c>
      <c r="AC690" s="394"/>
    </row>
    <row r="691" spans="1:32" s="1" customFormat="1" x14ac:dyDescent="0.25">
      <c r="A691" s="271"/>
      <c r="C691" s="659" t="s">
        <v>62</v>
      </c>
      <c r="AC691" s="394"/>
    </row>
    <row r="692" spans="1:32" s="1" customFormat="1" x14ac:dyDescent="0.25">
      <c r="A692" s="271"/>
      <c r="C692" s="659" t="s">
        <v>62</v>
      </c>
      <c r="AC692" s="394"/>
    </row>
    <row r="693" spans="1:32" s="1" customFormat="1" x14ac:dyDescent="0.25">
      <c r="A693" s="271"/>
      <c r="C693" s="659" t="s">
        <v>62</v>
      </c>
      <c r="AC693" s="394"/>
    </row>
    <row r="694" spans="1:32" s="1" customFormat="1" x14ac:dyDescent="0.25">
      <c r="A694" s="271"/>
      <c r="C694" s="659" t="s">
        <v>62</v>
      </c>
      <c r="AC694" s="394"/>
    </row>
    <row r="695" spans="1:32" s="1" customFormat="1" x14ac:dyDescent="0.25">
      <c r="A695" s="271"/>
      <c r="C695" s="659" t="s">
        <v>62</v>
      </c>
      <c r="AC695" s="394"/>
    </row>
    <row r="696" spans="1:32" s="244" customFormat="1" ht="27" customHeight="1" x14ac:dyDescent="0.25">
      <c r="D696" s="624" t="s">
        <v>35</v>
      </c>
      <c r="AC696" s="408"/>
      <c r="AF696" s="624" t="s">
        <v>249</v>
      </c>
    </row>
    <row r="697" spans="1:32" s="1" customFormat="1" x14ac:dyDescent="0.25">
      <c r="A697" s="271"/>
      <c r="C697" s="659" t="s">
        <v>62</v>
      </c>
      <c r="AC697" s="394"/>
    </row>
    <row r="698" spans="1:32" s="1" customFormat="1" x14ac:dyDescent="0.25">
      <c r="A698" s="271"/>
      <c r="C698" s="659" t="s">
        <v>62</v>
      </c>
      <c r="AC698" s="394"/>
    </row>
    <row r="699" spans="1:32" s="1" customFormat="1" x14ac:dyDescent="0.25">
      <c r="A699" s="271"/>
      <c r="C699" s="659" t="s">
        <v>62</v>
      </c>
      <c r="AC699" s="394"/>
    </row>
    <row r="700" spans="1:32" s="1" customFormat="1" x14ac:dyDescent="0.25">
      <c r="A700" s="271"/>
      <c r="C700" s="659" t="s">
        <v>62</v>
      </c>
      <c r="AC700" s="394"/>
    </row>
    <row r="701" spans="1:32" s="1" customFormat="1" x14ac:dyDescent="0.25">
      <c r="A701" s="271"/>
      <c r="C701" s="659" t="s">
        <v>62</v>
      </c>
      <c r="AC701" s="394"/>
    </row>
    <row r="702" spans="1:32" s="1" customFormat="1" x14ac:dyDescent="0.25">
      <c r="A702" s="271"/>
      <c r="C702" s="659" t="s">
        <v>62</v>
      </c>
      <c r="AC702" s="394"/>
    </row>
    <row r="703" spans="1:32" s="1" customFormat="1" x14ac:dyDescent="0.25">
      <c r="A703" s="271"/>
      <c r="C703" s="659" t="s">
        <v>62</v>
      </c>
      <c r="AC703" s="394"/>
    </row>
    <row r="704" spans="1:32" s="1" customFormat="1" x14ac:dyDescent="0.25">
      <c r="A704" s="271"/>
      <c r="C704" s="659" t="s">
        <v>62</v>
      </c>
      <c r="AC704" s="394"/>
    </row>
    <row r="705" spans="1:29" s="1" customFormat="1" x14ac:dyDescent="0.25">
      <c r="A705" s="271"/>
      <c r="C705" s="659" t="s">
        <v>62</v>
      </c>
      <c r="AC705" s="394"/>
    </row>
    <row r="706" spans="1:29" s="1" customFormat="1" x14ac:dyDescent="0.25">
      <c r="A706" s="271"/>
      <c r="C706" s="659" t="s">
        <v>62</v>
      </c>
      <c r="AC706" s="394"/>
    </row>
    <row r="707" spans="1:29" s="1" customFormat="1" x14ac:dyDescent="0.25">
      <c r="A707" s="271"/>
      <c r="C707" s="659" t="s">
        <v>62</v>
      </c>
      <c r="AC707" s="394"/>
    </row>
    <row r="708" spans="1:29" s="1" customFormat="1" x14ac:dyDescent="0.25">
      <c r="A708" s="271"/>
      <c r="C708" s="659" t="s">
        <v>62</v>
      </c>
      <c r="AC708" s="394"/>
    </row>
    <row r="709" spans="1:29" s="1" customFormat="1" x14ac:dyDescent="0.25">
      <c r="A709" s="271"/>
      <c r="C709" s="659" t="s">
        <v>62</v>
      </c>
      <c r="AC709" s="394"/>
    </row>
    <row r="710" spans="1:29" s="1" customFormat="1" x14ac:dyDescent="0.25">
      <c r="A710" s="271"/>
      <c r="C710" s="659" t="s">
        <v>62</v>
      </c>
      <c r="AC710" s="394"/>
    </row>
    <row r="711" spans="1:29" s="1" customFormat="1" x14ac:dyDescent="0.25">
      <c r="A711" s="271"/>
      <c r="C711" s="659" t="s">
        <v>62</v>
      </c>
      <c r="AC711" s="394"/>
    </row>
    <row r="712" spans="1:29" s="1" customFormat="1" x14ac:dyDescent="0.25">
      <c r="A712" s="271"/>
      <c r="C712" s="659" t="s">
        <v>62</v>
      </c>
      <c r="AC712" s="394"/>
    </row>
    <row r="713" spans="1:29" s="1" customFormat="1" x14ac:dyDescent="0.25">
      <c r="A713" s="271"/>
      <c r="C713" s="659" t="s">
        <v>62</v>
      </c>
      <c r="AC713" s="394"/>
    </row>
    <row r="714" spans="1:29" s="1" customFormat="1" x14ac:dyDescent="0.25">
      <c r="A714" s="271"/>
      <c r="C714" s="659" t="s">
        <v>62</v>
      </c>
      <c r="AC714" s="394"/>
    </row>
    <row r="715" spans="1:29" s="1" customFormat="1" x14ac:dyDescent="0.25">
      <c r="A715" s="271"/>
      <c r="C715" s="659" t="s">
        <v>62</v>
      </c>
      <c r="AC715" s="394"/>
    </row>
    <row r="716" spans="1:29" s="1" customFormat="1" x14ac:dyDescent="0.25">
      <c r="A716" s="271"/>
      <c r="C716" s="659" t="s">
        <v>62</v>
      </c>
      <c r="AC716" s="394"/>
    </row>
    <row r="717" spans="1:29" s="1" customFormat="1" x14ac:dyDescent="0.25">
      <c r="A717" s="271"/>
      <c r="C717" s="659" t="s">
        <v>62</v>
      </c>
      <c r="AC717" s="394"/>
    </row>
    <row r="718" spans="1:29" s="1" customFormat="1" x14ac:dyDescent="0.25">
      <c r="A718" s="271"/>
      <c r="C718" s="659" t="s">
        <v>62</v>
      </c>
      <c r="AC718" s="394"/>
    </row>
    <row r="719" spans="1:29" s="1" customFormat="1" x14ac:dyDescent="0.25">
      <c r="A719" s="271"/>
      <c r="C719" s="659" t="s">
        <v>62</v>
      </c>
      <c r="AC719" s="394"/>
    </row>
    <row r="720" spans="1:29" s="1" customFormat="1" x14ac:dyDescent="0.25">
      <c r="A720" s="271"/>
      <c r="C720" s="659" t="s">
        <v>62</v>
      </c>
      <c r="AC720" s="394"/>
    </row>
    <row r="721" spans="1:36" s="1" customFormat="1" x14ac:dyDescent="0.25">
      <c r="A721" s="271"/>
      <c r="C721" s="659" t="s">
        <v>62</v>
      </c>
      <c r="AC721" s="394"/>
    </row>
    <row r="722" spans="1:36" s="1" customFormat="1" ht="13.5" customHeight="1" x14ac:dyDescent="0.25">
      <c r="A722" s="271"/>
      <c r="B722" s="5"/>
      <c r="C722" s="659" t="s">
        <v>62</v>
      </c>
      <c r="D722" s="11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3"/>
      <c r="AA722" s="14"/>
      <c r="AB722" s="14"/>
      <c r="AC722" s="397"/>
      <c r="AD722" s="14"/>
      <c r="AE722" s="14"/>
      <c r="AF722" s="14"/>
      <c r="AG722" s="14"/>
      <c r="AH722" s="14"/>
      <c r="AI722" s="14"/>
      <c r="AJ722" s="15"/>
    </row>
    <row r="723" spans="1:36" s="1" customFormat="1" x14ac:dyDescent="0.25">
      <c r="A723" s="271"/>
      <c r="C723" s="659" t="s">
        <v>62</v>
      </c>
      <c r="AC723" s="394"/>
    </row>
    <row r="724" spans="1:36" s="1" customFormat="1" x14ac:dyDescent="0.25">
      <c r="A724" s="271"/>
      <c r="C724" s="659" t="s">
        <v>62</v>
      </c>
      <c r="AC724" s="394"/>
    </row>
    <row r="725" spans="1:36" s="30" customFormat="1" ht="15.75" thickBot="1" x14ac:dyDescent="0.3">
      <c r="A725" s="265"/>
      <c r="AC725" s="447"/>
    </row>
    <row r="726" spans="1:36" ht="15.75" thickTop="1" x14ac:dyDescent="0.25"/>
  </sheetData>
  <mergeCells count="854">
    <mergeCell ref="D184:P184"/>
    <mergeCell ref="E318:F318"/>
    <mergeCell ref="H318:I318"/>
    <mergeCell ref="K318:L318"/>
    <mergeCell ref="N318:O318"/>
    <mergeCell ref="E533:F533"/>
    <mergeCell ref="H533:I533"/>
    <mergeCell ref="K533:L533"/>
    <mergeCell ref="N533:O533"/>
    <mergeCell ref="D312:P312"/>
    <mergeCell ref="D385:P385"/>
    <mergeCell ref="D455:P455"/>
    <mergeCell ref="D526:P526"/>
    <mergeCell ref="E187:F187"/>
    <mergeCell ref="N187:O187"/>
    <mergeCell ref="K187:L187"/>
    <mergeCell ref="N185:P185"/>
    <mergeCell ref="K185:M185"/>
    <mergeCell ref="E185:G185"/>
    <mergeCell ref="H185:J185"/>
    <mergeCell ref="E186:F186"/>
    <mergeCell ref="K186:L186"/>
    <mergeCell ref="N186:O186"/>
    <mergeCell ref="H186:I186"/>
    <mergeCell ref="E195:F195"/>
    <mergeCell ref="N190:O190"/>
    <mergeCell ref="K192:L192"/>
    <mergeCell ref="E192:F192"/>
    <mergeCell ref="N192:O192"/>
    <mergeCell ref="N193:O193"/>
    <mergeCell ref="E188:F188"/>
    <mergeCell ref="E189:F189"/>
    <mergeCell ref="E190:F190"/>
    <mergeCell ref="H189:I189"/>
    <mergeCell ref="H190:I190"/>
    <mergeCell ref="H188:I188"/>
    <mergeCell ref="K193:L193"/>
    <mergeCell ref="Z195:AA195"/>
    <mergeCell ref="W188:X188"/>
    <mergeCell ref="W195:X195"/>
    <mergeCell ref="K194:L194"/>
    <mergeCell ref="K195:L195"/>
    <mergeCell ref="N194:O194"/>
    <mergeCell ref="Z192:AA192"/>
    <mergeCell ref="Z193:AA193"/>
    <mergeCell ref="Z194:AA194"/>
    <mergeCell ref="N195:O195"/>
    <mergeCell ref="W189:X189"/>
    <mergeCell ref="T195:U195"/>
    <mergeCell ref="T192:U192"/>
    <mergeCell ref="W192:X192"/>
    <mergeCell ref="T194:U194"/>
    <mergeCell ref="W194:X194"/>
    <mergeCell ref="T188:U188"/>
    <mergeCell ref="T193:U193"/>
    <mergeCell ref="W193:X193"/>
    <mergeCell ref="N188:O188"/>
    <mergeCell ref="K191:L191"/>
    <mergeCell ref="K189:L189"/>
    <mergeCell ref="K190:L190"/>
    <mergeCell ref="K188:L188"/>
    <mergeCell ref="Z187:AA187"/>
    <mergeCell ref="Z188:AA188"/>
    <mergeCell ref="Z189:AA189"/>
    <mergeCell ref="Z190:AA190"/>
    <mergeCell ref="Z191:AA191"/>
    <mergeCell ref="T191:U191"/>
    <mergeCell ref="W191:X191"/>
    <mergeCell ref="T189:U189"/>
    <mergeCell ref="T190:U190"/>
    <mergeCell ref="W190:X190"/>
    <mergeCell ref="T187:U187"/>
    <mergeCell ref="W187:X187"/>
    <mergeCell ref="H187:I187"/>
    <mergeCell ref="H319:I319"/>
    <mergeCell ref="K319:L319"/>
    <mergeCell ref="N319:O319"/>
    <mergeCell ref="Q319:R319"/>
    <mergeCell ref="N189:O189"/>
    <mergeCell ref="E194:F194"/>
    <mergeCell ref="N191:O191"/>
    <mergeCell ref="E191:F191"/>
    <mergeCell ref="H191:I191"/>
    <mergeCell ref="H192:I192"/>
    <mergeCell ref="H193:I193"/>
    <mergeCell ref="E193:F193"/>
    <mergeCell ref="E313:G313"/>
    <mergeCell ref="H313:J313"/>
    <mergeCell ref="K313:M313"/>
    <mergeCell ref="N313:P313"/>
    <mergeCell ref="E314:F314"/>
    <mergeCell ref="H314:I314"/>
    <mergeCell ref="K314:L314"/>
    <mergeCell ref="N314:O314"/>
    <mergeCell ref="H194:I194"/>
    <mergeCell ref="H195:I195"/>
    <mergeCell ref="E317:F317"/>
    <mergeCell ref="T315:U315"/>
    <mergeCell ref="W315:X315"/>
    <mergeCell ref="Z315:AA315"/>
    <mergeCell ref="E316:F316"/>
    <mergeCell ref="H316:I316"/>
    <mergeCell ref="K316:L316"/>
    <mergeCell ref="N316:O316"/>
    <mergeCell ref="Q316:R316"/>
    <mergeCell ref="T316:U316"/>
    <mergeCell ref="W316:X316"/>
    <mergeCell ref="Z316:AA316"/>
    <mergeCell ref="E315:F315"/>
    <mergeCell ref="H315:I315"/>
    <mergeCell ref="K315:L315"/>
    <mergeCell ref="N315:O315"/>
    <mergeCell ref="Q315:R315"/>
    <mergeCell ref="N317:O317"/>
    <mergeCell ref="Q317:R317"/>
    <mergeCell ref="T317:U317"/>
    <mergeCell ref="W317:X317"/>
    <mergeCell ref="Z317:AA317"/>
    <mergeCell ref="E321:F321"/>
    <mergeCell ref="H321:I321"/>
    <mergeCell ref="K321:L321"/>
    <mergeCell ref="N321:O321"/>
    <mergeCell ref="Q321:R321"/>
    <mergeCell ref="T319:U319"/>
    <mergeCell ref="W319:X319"/>
    <mergeCell ref="Z319:AA319"/>
    <mergeCell ref="E320:F320"/>
    <mergeCell ref="H320:I320"/>
    <mergeCell ref="K320:L320"/>
    <mergeCell ref="N320:O320"/>
    <mergeCell ref="Q320:R320"/>
    <mergeCell ref="T320:U320"/>
    <mergeCell ref="W320:X320"/>
    <mergeCell ref="Z320:AA320"/>
    <mergeCell ref="E319:F319"/>
    <mergeCell ref="H317:I317"/>
    <mergeCell ref="K317:L317"/>
    <mergeCell ref="T322:U322"/>
    <mergeCell ref="W322:X322"/>
    <mergeCell ref="Z322:AA322"/>
    <mergeCell ref="E322:F322"/>
    <mergeCell ref="H322:I322"/>
    <mergeCell ref="K322:L322"/>
    <mergeCell ref="N322:O322"/>
    <mergeCell ref="Q322:R322"/>
    <mergeCell ref="T321:U321"/>
    <mergeCell ref="W321:X321"/>
    <mergeCell ref="Z321:AA321"/>
    <mergeCell ref="E386:G386"/>
    <mergeCell ref="H386:J386"/>
    <mergeCell ref="D383:Q383"/>
    <mergeCell ref="T323:U323"/>
    <mergeCell ref="W323:X323"/>
    <mergeCell ref="Z323:AA323"/>
    <mergeCell ref="E323:F323"/>
    <mergeCell ref="H323:I323"/>
    <mergeCell ref="K323:L323"/>
    <mergeCell ref="N323:O323"/>
    <mergeCell ref="Q323:R323"/>
    <mergeCell ref="T388:U388"/>
    <mergeCell ref="W388:X388"/>
    <mergeCell ref="Z388:AA388"/>
    <mergeCell ref="E389:F389"/>
    <mergeCell ref="H389:I389"/>
    <mergeCell ref="K389:L389"/>
    <mergeCell ref="N389:O389"/>
    <mergeCell ref="Q389:R389"/>
    <mergeCell ref="T389:U389"/>
    <mergeCell ref="W389:X389"/>
    <mergeCell ref="Z389:AA389"/>
    <mergeCell ref="E388:F388"/>
    <mergeCell ref="H388:I388"/>
    <mergeCell ref="K388:L388"/>
    <mergeCell ref="N388:O388"/>
    <mergeCell ref="Q388:R388"/>
    <mergeCell ref="Z390:AA390"/>
    <mergeCell ref="E391:F391"/>
    <mergeCell ref="H391:I391"/>
    <mergeCell ref="K391:L391"/>
    <mergeCell ref="N391:O391"/>
    <mergeCell ref="Q391:R391"/>
    <mergeCell ref="T391:U391"/>
    <mergeCell ref="W391:X391"/>
    <mergeCell ref="Z391:AA391"/>
    <mergeCell ref="E390:F390"/>
    <mergeCell ref="H390:I390"/>
    <mergeCell ref="K390:L390"/>
    <mergeCell ref="N390:O390"/>
    <mergeCell ref="Q390:R390"/>
    <mergeCell ref="E459:F459"/>
    <mergeCell ref="H459:I459"/>
    <mergeCell ref="K459:L459"/>
    <mergeCell ref="N459:O459"/>
    <mergeCell ref="Q459:R459"/>
    <mergeCell ref="T459:U459"/>
    <mergeCell ref="W459:X459"/>
    <mergeCell ref="Z459:AA459"/>
    <mergeCell ref="E458:F458"/>
    <mergeCell ref="H458:I458"/>
    <mergeCell ref="K458:L458"/>
    <mergeCell ref="N458:O458"/>
    <mergeCell ref="Q458:R458"/>
    <mergeCell ref="T458:U458"/>
    <mergeCell ref="W458:X458"/>
    <mergeCell ref="Z458:AA458"/>
    <mergeCell ref="W464:X464"/>
    <mergeCell ref="Z464:AA464"/>
    <mergeCell ref="W460:X460"/>
    <mergeCell ref="Z460:AA460"/>
    <mergeCell ref="E464:F464"/>
    <mergeCell ref="H464:I464"/>
    <mergeCell ref="K464:L464"/>
    <mergeCell ref="N464:O464"/>
    <mergeCell ref="Q464:R464"/>
    <mergeCell ref="T464:U464"/>
    <mergeCell ref="E461:F461"/>
    <mergeCell ref="H461:I461"/>
    <mergeCell ref="K461:L461"/>
    <mergeCell ref="N461:O461"/>
    <mergeCell ref="Q461:R461"/>
    <mergeCell ref="T461:U461"/>
    <mergeCell ref="W461:X461"/>
    <mergeCell ref="Z461:AA461"/>
    <mergeCell ref="E460:F460"/>
    <mergeCell ref="H460:I460"/>
    <mergeCell ref="K460:L460"/>
    <mergeCell ref="N460:O460"/>
    <mergeCell ref="Q460:R460"/>
    <mergeCell ref="T460:U460"/>
    <mergeCell ref="E457:F457"/>
    <mergeCell ref="H457:I457"/>
    <mergeCell ref="K457:L457"/>
    <mergeCell ref="N457:O457"/>
    <mergeCell ref="E456:G456"/>
    <mergeCell ref="H456:J456"/>
    <mergeCell ref="W392:X392"/>
    <mergeCell ref="Z392:AA392"/>
    <mergeCell ref="K386:M386"/>
    <mergeCell ref="N386:P386"/>
    <mergeCell ref="E387:F387"/>
    <mergeCell ref="H387:I387"/>
    <mergeCell ref="K387:L387"/>
    <mergeCell ref="N387:O387"/>
    <mergeCell ref="K456:M456"/>
    <mergeCell ref="N456:P456"/>
    <mergeCell ref="E392:F392"/>
    <mergeCell ref="H392:I392"/>
    <mergeCell ref="K392:L392"/>
    <mergeCell ref="Q392:R392"/>
    <mergeCell ref="T392:U392"/>
    <mergeCell ref="N392:O392"/>
    <mergeCell ref="T390:U390"/>
    <mergeCell ref="W390:X390"/>
    <mergeCell ref="W529:X529"/>
    <mergeCell ref="Z529:AA529"/>
    <mergeCell ref="E528:F528"/>
    <mergeCell ref="H528:I528"/>
    <mergeCell ref="K528:L528"/>
    <mergeCell ref="N528:O528"/>
    <mergeCell ref="N527:P527"/>
    <mergeCell ref="E529:F529"/>
    <mergeCell ref="N529:O529"/>
    <mergeCell ref="Q529:R529"/>
    <mergeCell ref="W532:X532"/>
    <mergeCell ref="Z532:AA532"/>
    <mergeCell ref="N534:O534"/>
    <mergeCell ref="Q534:R534"/>
    <mergeCell ref="W534:X534"/>
    <mergeCell ref="Z534:AA534"/>
    <mergeCell ref="W530:X530"/>
    <mergeCell ref="Z530:AA530"/>
    <mergeCell ref="N531:O531"/>
    <mergeCell ref="Q531:R531"/>
    <mergeCell ref="W531:X531"/>
    <mergeCell ref="Z531:AA531"/>
    <mergeCell ref="N530:O530"/>
    <mergeCell ref="Q530:R530"/>
    <mergeCell ref="Q532:R532"/>
    <mergeCell ref="E531:F531"/>
    <mergeCell ref="H531:I531"/>
    <mergeCell ref="K531:L531"/>
    <mergeCell ref="E530:F530"/>
    <mergeCell ref="H530:I530"/>
    <mergeCell ref="K530:L530"/>
    <mergeCell ref="K462:L462"/>
    <mergeCell ref="K463:L463"/>
    <mergeCell ref="T529:U529"/>
    <mergeCell ref="H462:I462"/>
    <mergeCell ref="H463:I463"/>
    <mergeCell ref="N462:O462"/>
    <mergeCell ref="N463:O463"/>
    <mergeCell ref="E462:F462"/>
    <mergeCell ref="E463:F463"/>
    <mergeCell ref="H529:I529"/>
    <mergeCell ref="K529:L529"/>
    <mergeCell ref="H527:J527"/>
    <mergeCell ref="K527:M527"/>
    <mergeCell ref="E527:G527"/>
    <mergeCell ref="E594:G594"/>
    <mergeCell ref="H594:J594"/>
    <mergeCell ref="K594:M594"/>
    <mergeCell ref="N594:P594"/>
    <mergeCell ref="E595:F595"/>
    <mergeCell ref="H595:I595"/>
    <mergeCell ref="K595:L595"/>
    <mergeCell ref="N595:O595"/>
    <mergeCell ref="K532:L532"/>
    <mergeCell ref="N532:O532"/>
    <mergeCell ref="H534:I534"/>
    <mergeCell ref="K534:L534"/>
    <mergeCell ref="D593:P593"/>
    <mergeCell ref="H532:I532"/>
    <mergeCell ref="E534:F534"/>
    <mergeCell ref="E532:F532"/>
    <mergeCell ref="T596:U596"/>
    <mergeCell ref="W596:X596"/>
    <mergeCell ref="Z596:AA596"/>
    <mergeCell ref="E597:F597"/>
    <mergeCell ref="H597:I597"/>
    <mergeCell ref="K597:L597"/>
    <mergeCell ref="N597:O597"/>
    <mergeCell ref="Q597:R597"/>
    <mergeCell ref="T597:U597"/>
    <mergeCell ref="W597:X597"/>
    <mergeCell ref="Z597:AA597"/>
    <mergeCell ref="E596:F596"/>
    <mergeCell ref="H596:I596"/>
    <mergeCell ref="K596:L596"/>
    <mergeCell ref="N596:O596"/>
    <mergeCell ref="Q596:R596"/>
    <mergeCell ref="T598:U598"/>
    <mergeCell ref="W598:X598"/>
    <mergeCell ref="Z598:AA598"/>
    <mergeCell ref="E599:F599"/>
    <mergeCell ref="H599:I599"/>
    <mergeCell ref="K599:L599"/>
    <mergeCell ref="N599:O599"/>
    <mergeCell ref="Q599:R599"/>
    <mergeCell ref="T599:U599"/>
    <mergeCell ref="W599:X599"/>
    <mergeCell ref="Z599:AA599"/>
    <mergeCell ref="E598:F598"/>
    <mergeCell ref="H598:I598"/>
    <mergeCell ref="K598:L598"/>
    <mergeCell ref="N598:O598"/>
    <mergeCell ref="Q598:R598"/>
    <mergeCell ref="K666:L666"/>
    <mergeCell ref="N666:O666"/>
    <mergeCell ref="Q666:R666"/>
    <mergeCell ref="N600:O600"/>
    <mergeCell ref="Q600:R600"/>
    <mergeCell ref="T600:U600"/>
    <mergeCell ref="W600:X600"/>
    <mergeCell ref="Z600:AA600"/>
    <mergeCell ref="E600:F600"/>
    <mergeCell ref="H600:I600"/>
    <mergeCell ref="K600:L600"/>
    <mergeCell ref="E665:F665"/>
    <mergeCell ref="H665:I665"/>
    <mergeCell ref="K665:L665"/>
    <mergeCell ref="N664:P664"/>
    <mergeCell ref="N665:O665"/>
    <mergeCell ref="D663:P663"/>
    <mergeCell ref="T668:U668"/>
    <mergeCell ref="W668:X668"/>
    <mergeCell ref="Z668:AA668"/>
    <mergeCell ref="E668:F668"/>
    <mergeCell ref="H668:I668"/>
    <mergeCell ref="K668:L668"/>
    <mergeCell ref="N668:O668"/>
    <mergeCell ref="Q668:R668"/>
    <mergeCell ref="E664:G664"/>
    <mergeCell ref="H664:J664"/>
    <mergeCell ref="K664:M664"/>
    <mergeCell ref="T666:U666"/>
    <mergeCell ref="W666:X666"/>
    <mergeCell ref="Z666:AA666"/>
    <mergeCell ref="E667:F667"/>
    <mergeCell ref="H667:I667"/>
    <mergeCell ref="K667:L667"/>
    <mergeCell ref="N667:O667"/>
    <mergeCell ref="Q667:R667"/>
    <mergeCell ref="T667:U667"/>
    <mergeCell ref="W667:X667"/>
    <mergeCell ref="Z667:AA667"/>
    <mergeCell ref="E666:F666"/>
    <mergeCell ref="H666:I666"/>
    <mergeCell ref="K22:L22"/>
    <mergeCell ref="N22:O22"/>
    <mergeCell ref="E21:F21"/>
    <mergeCell ref="H21:I21"/>
    <mergeCell ref="K21:L21"/>
    <mergeCell ref="N21:O21"/>
    <mergeCell ref="E20:F20"/>
    <mergeCell ref="H20:I20"/>
    <mergeCell ref="K20:L20"/>
    <mergeCell ref="N20:O20"/>
    <mergeCell ref="E22:F22"/>
    <mergeCell ref="H22:I22"/>
    <mergeCell ref="K19:L19"/>
    <mergeCell ref="N19:O19"/>
    <mergeCell ref="D15:P15"/>
    <mergeCell ref="D16:D17"/>
    <mergeCell ref="E16:G16"/>
    <mergeCell ref="H16:J16"/>
    <mergeCell ref="K16:M16"/>
    <mergeCell ref="N16:P16"/>
    <mergeCell ref="E17:F17"/>
    <mergeCell ref="H17:I17"/>
    <mergeCell ref="K17:L17"/>
    <mergeCell ref="N17:O17"/>
    <mergeCell ref="D4:P4"/>
    <mergeCell ref="H12:I12"/>
    <mergeCell ref="K12:L12"/>
    <mergeCell ref="N12:O12"/>
    <mergeCell ref="E12:F12"/>
    <mergeCell ref="H7:I7"/>
    <mergeCell ref="K7:L7"/>
    <mergeCell ref="E10:F10"/>
    <mergeCell ref="E8:F8"/>
    <mergeCell ref="E9:F9"/>
    <mergeCell ref="E7:F7"/>
    <mergeCell ref="N7:O7"/>
    <mergeCell ref="E11:F11"/>
    <mergeCell ref="H11:I11"/>
    <mergeCell ref="K11:L11"/>
    <mergeCell ref="N11:O11"/>
    <mergeCell ref="D5:D6"/>
    <mergeCell ref="H10:I10"/>
    <mergeCell ref="K10:L10"/>
    <mergeCell ref="N10:O10"/>
    <mergeCell ref="E5:G5"/>
    <mergeCell ref="H5:J5"/>
    <mergeCell ref="K5:M5"/>
    <mergeCell ref="N5:P5"/>
    <mergeCell ref="E139:F139"/>
    <mergeCell ref="E140:F140"/>
    <mergeCell ref="D136:P136"/>
    <mergeCell ref="D137:D138"/>
    <mergeCell ref="E137:G137"/>
    <mergeCell ref="E138:F138"/>
    <mergeCell ref="V137:X137"/>
    <mergeCell ref="V138:W138"/>
    <mergeCell ref="E6:F6"/>
    <mergeCell ref="H6:I6"/>
    <mergeCell ref="K6:L6"/>
    <mergeCell ref="N6:O6"/>
    <mergeCell ref="H8:I8"/>
    <mergeCell ref="K8:L8"/>
    <mergeCell ref="N8:O8"/>
    <mergeCell ref="H9:I9"/>
    <mergeCell ref="K9:L9"/>
    <mergeCell ref="N9:O9"/>
    <mergeCell ref="E18:F18"/>
    <mergeCell ref="H18:I18"/>
    <mergeCell ref="K18:L18"/>
    <mergeCell ref="N18:O18"/>
    <mergeCell ref="E19:F19"/>
    <mergeCell ref="H19:I19"/>
    <mergeCell ref="H147:I147"/>
    <mergeCell ref="K137:M137"/>
    <mergeCell ref="N137:P137"/>
    <mergeCell ref="K138:L138"/>
    <mergeCell ref="N138:O138"/>
    <mergeCell ref="K139:L139"/>
    <mergeCell ref="K140:L140"/>
    <mergeCell ref="K141:L141"/>
    <mergeCell ref="K142:L142"/>
    <mergeCell ref="K143:L143"/>
    <mergeCell ref="K144:L144"/>
    <mergeCell ref="K146:L146"/>
    <mergeCell ref="K147:L147"/>
    <mergeCell ref="N142:O142"/>
    <mergeCell ref="H137:J137"/>
    <mergeCell ref="H138:I138"/>
    <mergeCell ref="E147:F147"/>
    <mergeCell ref="E141:F141"/>
    <mergeCell ref="E145:F145"/>
    <mergeCell ref="E142:F142"/>
    <mergeCell ref="E144:F144"/>
    <mergeCell ref="N147:O147"/>
    <mergeCell ref="N139:O139"/>
    <mergeCell ref="N140:O140"/>
    <mergeCell ref="N141:O141"/>
    <mergeCell ref="E146:F146"/>
    <mergeCell ref="H145:I145"/>
    <mergeCell ref="E143:F143"/>
    <mergeCell ref="H139:I139"/>
    <mergeCell ref="H140:I140"/>
    <mergeCell ref="H141:I141"/>
    <mergeCell ref="H142:I142"/>
    <mergeCell ref="H143:I143"/>
    <mergeCell ref="H144:I144"/>
    <mergeCell ref="H146:I146"/>
    <mergeCell ref="K145:L145"/>
    <mergeCell ref="N145:O145"/>
    <mergeCell ref="N143:O143"/>
    <mergeCell ref="N144:O144"/>
    <mergeCell ref="N146:O146"/>
    <mergeCell ref="AF4:AR4"/>
    <mergeCell ref="AF5:AF6"/>
    <mergeCell ref="AG5:AI5"/>
    <mergeCell ref="AJ5:AL5"/>
    <mergeCell ref="AM5:AO5"/>
    <mergeCell ref="AP5:AR5"/>
    <mergeCell ref="AG6:AH6"/>
    <mergeCell ref="AJ6:AK6"/>
    <mergeCell ref="AM6:AN6"/>
    <mergeCell ref="AP6:AQ6"/>
    <mergeCell ref="AG7:AH7"/>
    <mergeCell ref="AJ7:AK7"/>
    <mergeCell ref="AM7:AN7"/>
    <mergeCell ref="AP7:AQ7"/>
    <mergeCell ref="AG8:AH8"/>
    <mergeCell ref="AJ8:AK8"/>
    <mergeCell ref="AM8:AN8"/>
    <mergeCell ref="AP8:AQ8"/>
    <mergeCell ref="AG9:AH9"/>
    <mergeCell ref="AJ9:AK9"/>
    <mergeCell ref="AM9:AN9"/>
    <mergeCell ref="AP9:AQ9"/>
    <mergeCell ref="AG10:AH10"/>
    <mergeCell ref="AJ10:AK10"/>
    <mergeCell ref="AM10:AN10"/>
    <mergeCell ref="AP10:AQ10"/>
    <mergeCell ref="AG11:AH11"/>
    <mergeCell ref="AJ11:AK11"/>
    <mergeCell ref="AM11:AN11"/>
    <mergeCell ref="AP11:AQ11"/>
    <mergeCell ref="AG12:AH12"/>
    <mergeCell ref="AJ12:AK12"/>
    <mergeCell ref="AM12:AN12"/>
    <mergeCell ref="AP12:AQ12"/>
    <mergeCell ref="AF15:AR15"/>
    <mergeCell ref="AF16:AF17"/>
    <mergeCell ref="AG16:AI16"/>
    <mergeCell ref="AJ16:AL16"/>
    <mergeCell ref="AM16:AO16"/>
    <mergeCell ref="AP16:AR16"/>
    <mergeCell ref="AG17:AH17"/>
    <mergeCell ref="AJ17:AK17"/>
    <mergeCell ref="AM17:AN17"/>
    <mergeCell ref="AP17:AQ17"/>
    <mergeCell ref="AG18:AH18"/>
    <mergeCell ref="AJ18:AK18"/>
    <mergeCell ref="AM18:AN18"/>
    <mergeCell ref="AP18:AQ18"/>
    <mergeCell ref="AG19:AH19"/>
    <mergeCell ref="AJ19:AK19"/>
    <mergeCell ref="AM19:AN19"/>
    <mergeCell ref="AP19:AQ19"/>
    <mergeCell ref="AG20:AH20"/>
    <mergeCell ref="AJ20:AK20"/>
    <mergeCell ref="AM20:AN20"/>
    <mergeCell ref="AP20:AQ20"/>
    <mergeCell ref="AG21:AH21"/>
    <mergeCell ref="AJ21:AK21"/>
    <mergeCell ref="AM21:AN21"/>
    <mergeCell ref="AP21:AQ21"/>
    <mergeCell ref="AG22:AH22"/>
    <mergeCell ref="AJ22:AK22"/>
    <mergeCell ref="AM22:AN22"/>
    <mergeCell ref="AP22:AQ22"/>
    <mergeCell ref="AF136:AR136"/>
    <mergeCell ref="AF137:AF138"/>
    <mergeCell ref="AG137:AI137"/>
    <mergeCell ref="AJ137:AL137"/>
    <mergeCell ref="AM137:AO137"/>
    <mergeCell ref="AP137:AR137"/>
    <mergeCell ref="AG138:AH138"/>
    <mergeCell ref="AJ138:AK138"/>
    <mergeCell ref="AM138:AN138"/>
    <mergeCell ref="AP138:AQ138"/>
    <mergeCell ref="AG139:AH139"/>
    <mergeCell ref="AJ139:AK139"/>
    <mergeCell ref="AM139:AN139"/>
    <mergeCell ref="AP139:AQ139"/>
    <mergeCell ref="AG140:AH140"/>
    <mergeCell ref="AJ140:AK140"/>
    <mergeCell ref="AM140:AN140"/>
    <mergeCell ref="AP140:AQ140"/>
    <mergeCell ref="AG141:AH141"/>
    <mergeCell ref="AJ141:AK141"/>
    <mergeCell ref="AM141:AN141"/>
    <mergeCell ref="AP141:AQ141"/>
    <mergeCell ref="AG145:AH145"/>
    <mergeCell ref="AJ145:AK145"/>
    <mergeCell ref="AM145:AN145"/>
    <mergeCell ref="AP145:AQ145"/>
    <mergeCell ref="AG146:AH146"/>
    <mergeCell ref="AJ146:AK146"/>
    <mergeCell ref="AM146:AN146"/>
    <mergeCell ref="AP146:AQ146"/>
    <mergeCell ref="AG142:AH142"/>
    <mergeCell ref="AJ142:AK142"/>
    <mergeCell ref="AM142:AN142"/>
    <mergeCell ref="AP142:AQ142"/>
    <mergeCell ref="AG143:AH143"/>
    <mergeCell ref="AJ143:AK143"/>
    <mergeCell ref="AM143:AN143"/>
    <mergeCell ref="AP143:AQ143"/>
    <mergeCell ref="AG144:AH144"/>
    <mergeCell ref="AJ144:AK144"/>
    <mergeCell ref="AM144:AN144"/>
    <mergeCell ref="AP144:AQ144"/>
    <mergeCell ref="AG147:AH147"/>
    <mergeCell ref="AJ147:AK147"/>
    <mergeCell ref="AM147:AN147"/>
    <mergeCell ref="AP147:AQ147"/>
    <mergeCell ref="AF184:AR184"/>
    <mergeCell ref="AG185:AI185"/>
    <mergeCell ref="AJ185:AL185"/>
    <mergeCell ref="AM185:AO185"/>
    <mergeCell ref="AP185:AR185"/>
    <mergeCell ref="AG186:AH186"/>
    <mergeCell ref="AJ186:AK186"/>
    <mergeCell ref="AM186:AN186"/>
    <mergeCell ref="AP186:AQ186"/>
    <mergeCell ref="AG187:AH187"/>
    <mergeCell ref="AJ187:AK187"/>
    <mergeCell ref="AM187:AN187"/>
    <mergeCell ref="AP187:AQ187"/>
    <mergeCell ref="AG188:AH188"/>
    <mergeCell ref="AJ188:AK188"/>
    <mergeCell ref="AM188:AN188"/>
    <mergeCell ref="AP188:AQ188"/>
    <mergeCell ref="AG189:AH189"/>
    <mergeCell ref="AJ189:AK189"/>
    <mergeCell ref="AM189:AN189"/>
    <mergeCell ref="AP189:AQ189"/>
    <mergeCell ref="AG190:AH190"/>
    <mergeCell ref="AJ190:AK190"/>
    <mergeCell ref="AM190:AN190"/>
    <mergeCell ref="AP190:AQ190"/>
    <mergeCell ref="AG191:AH191"/>
    <mergeCell ref="AJ191:AK191"/>
    <mergeCell ref="AM191:AN191"/>
    <mergeCell ref="AP191:AQ191"/>
    <mergeCell ref="AG192:AH192"/>
    <mergeCell ref="AJ192:AK192"/>
    <mergeCell ref="AM192:AN192"/>
    <mergeCell ref="AP192:AQ192"/>
    <mergeCell ref="AG193:AH193"/>
    <mergeCell ref="AJ193:AK193"/>
    <mergeCell ref="AM193:AN193"/>
    <mergeCell ref="AP193:AQ193"/>
    <mergeCell ref="AG194:AH194"/>
    <mergeCell ref="AJ194:AK194"/>
    <mergeCell ref="AM194:AN194"/>
    <mergeCell ref="AP194:AQ194"/>
    <mergeCell ref="AG195:AH195"/>
    <mergeCell ref="AJ195:AK195"/>
    <mergeCell ref="AM195:AN195"/>
    <mergeCell ref="AP195:AQ195"/>
    <mergeCell ref="AF312:AR312"/>
    <mergeCell ref="AG313:AI313"/>
    <mergeCell ref="AJ313:AL313"/>
    <mergeCell ref="AM313:AO313"/>
    <mergeCell ref="AP313:AR313"/>
    <mergeCell ref="AG314:AH314"/>
    <mergeCell ref="AJ314:AK314"/>
    <mergeCell ref="AM314:AN314"/>
    <mergeCell ref="AP314:AQ314"/>
    <mergeCell ref="AG315:AH315"/>
    <mergeCell ref="AJ315:AK315"/>
    <mergeCell ref="AM315:AN315"/>
    <mergeCell ref="AP315:AQ315"/>
    <mergeCell ref="AG316:AH316"/>
    <mergeCell ref="AJ316:AK316"/>
    <mergeCell ref="AM316:AN316"/>
    <mergeCell ref="AP316:AQ316"/>
    <mergeCell ref="AG317:AH317"/>
    <mergeCell ref="AJ317:AK317"/>
    <mergeCell ref="AM317:AN317"/>
    <mergeCell ref="AP317:AQ317"/>
    <mergeCell ref="AG318:AH318"/>
    <mergeCell ref="AJ318:AK318"/>
    <mergeCell ref="AM318:AN318"/>
    <mergeCell ref="AP318:AQ318"/>
    <mergeCell ref="AG319:AH319"/>
    <mergeCell ref="AJ319:AK319"/>
    <mergeCell ref="AM319:AN319"/>
    <mergeCell ref="AP319:AQ319"/>
    <mergeCell ref="AG320:AH320"/>
    <mergeCell ref="AJ320:AK320"/>
    <mergeCell ref="AM320:AN320"/>
    <mergeCell ref="AP320:AQ320"/>
    <mergeCell ref="AG321:AH321"/>
    <mergeCell ref="AJ321:AK321"/>
    <mergeCell ref="AM321:AN321"/>
    <mergeCell ref="AP321:AQ321"/>
    <mergeCell ref="AG322:AH322"/>
    <mergeCell ref="AJ322:AK322"/>
    <mergeCell ref="AM322:AN322"/>
    <mergeCell ref="AP322:AQ322"/>
    <mergeCell ref="AG323:AH323"/>
    <mergeCell ref="AJ323:AK323"/>
    <mergeCell ref="AM323:AN323"/>
    <mergeCell ref="AP323:AQ323"/>
    <mergeCell ref="AF385:AR385"/>
    <mergeCell ref="AG386:AI386"/>
    <mergeCell ref="AJ386:AL386"/>
    <mergeCell ref="AM386:AO386"/>
    <mergeCell ref="AP386:AR386"/>
    <mergeCell ref="AG387:AH387"/>
    <mergeCell ref="AJ387:AK387"/>
    <mergeCell ref="AM387:AN387"/>
    <mergeCell ref="AP387:AQ387"/>
    <mergeCell ref="AG388:AH388"/>
    <mergeCell ref="AJ388:AK388"/>
    <mergeCell ref="AM388:AN388"/>
    <mergeCell ref="AP388:AQ388"/>
    <mergeCell ref="AG389:AH389"/>
    <mergeCell ref="AJ389:AK389"/>
    <mergeCell ref="AM389:AN389"/>
    <mergeCell ref="AP389:AQ389"/>
    <mergeCell ref="AG390:AH390"/>
    <mergeCell ref="AJ390:AK390"/>
    <mergeCell ref="AM390:AN390"/>
    <mergeCell ref="AP390:AQ390"/>
    <mergeCell ref="AG391:AH391"/>
    <mergeCell ref="AJ391:AK391"/>
    <mergeCell ref="AM391:AN391"/>
    <mergeCell ref="AP391:AQ391"/>
    <mergeCell ref="AG392:AH392"/>
    <mergeCell ref="AJ392:AK392"/>
    <mergeCell ref="AM392:AN392"/>
    <mergeCell ref="AP392:AQ392"/>
    <mergeCell ref="AF455:AR455"/>
    <mergeCell ref="AG456:AI456"/>
    <mergeCell ref="AJ456:AL456"/>
    <mergeCell ref="AM456:AO456"/>
    <mergeCell ref="AP456:AR456"/>
    <mergeCell ref="AG457:AH457"/>
    <mergeCell ref="AJ457:AK457"/>
    <mergeCell ref="AM457:AN457"/>
    <mergeCell ref="AP457:AQ457"/>
    <mergeCell ref="AG458:AH458"/>
    <mergeCell ref="AJ458:AK458"/>
    <mergeCell ref="AM458:AN458"/>
    <mergeCell ref="AP458:AQ458"/>
    <mergeCell ref="AG459:AH459"/>
    <mergeCell ref="AJ459:AK459"/>
    <mergeCell ref="AM459:AN459"/>
    <mergeCell ref="AP459:AQ459"/>
    <mergeCell ref="AG460:AH460"/>
    <mergeCell ref="AJ460:AK460"/>
    <mergeCell ref="AM460:AN460"/>
    <mergeCell ref="AP460:AQ460"/>
    <mergeCell ref="AG461:AH461"/>
    <mergeCell ref="AJ461:AK461"/>
    <mergeCell ref="AM461:AN461"/>
    <mergeCell ref="AP461:AQ461"/>
    <mergeCell ref="AG462:AH462"/>
    <mergeCell ref="AJ462:AK462"/>
    <mergeCell ref="AM462:AN462"/>
    <mergeCell ref="AP462:AQ462"/>
    <mergeCell ref="AG463:AH463"/>
    <mergeCell ref="AJ463:AK463"/>
    <mergeCell ref="AM463:AN463"/>
    <mergeCell ref="AP463:AQ463"/>
    <mergeCell ref="AG464:AH464"/>
    <mergeCell ref="AJ464:AK464"/>
    <mergeCell ref="AM464:AN464"/>
    <mergeCell ref="AP464:AQ464"/>
    <mergeCell ref="AF526:AR526"/>
    <mergeCell ref="AG527:AI527"/>
    <mergeCell ref="AJ527:AL527"/>
    <mergeCell ref="AM527:AO527"/>
    <mergeCell ref="AP527:AR527"/>
    <mergeCell ref="AG528:AH528"/>
    <mergeCell ref="AJ528:AK528"/>
    <mergeCell ref="AM528:AN528"/>
    <mergeCell ref="AP528:AQ528"/>
    <mergeCell ref="AG529:AH529"/>
    <mergeCell ref="AJ529:AK529"/>
    <mergeCell ref="AM529:AN529"/>
    <mergeCell ref="AP529:AQ529"/>
    <mergeCell ref="AG530:AH530"/>
    <mergeCell ref="AJ530:AK530"/>
    <mergeCell ref="AM530:AN530"/>
    <mergeCell ref="AP530:AQ530"/>
    <mergeCell ref="AG531:AH531"/>
    <mergeCell ref="AJ531:AK531"/>
    <mergeCell ref="AM531:AN531"/>
    <mergeCell ref="AP531:AQ531"/>
    <mergeCell ref="AG532:AH532"/>
    <mergeCell ref="AJ532:AK532"/>
    <mergeCell ref="AM532:AN532"/>
    <mergeCell ref="AP532:AQ532"/>
    <mergeCell ref="AG533:AH533"/>
    <mergeCell ref="AJ533:AK533"/>
    <mergeCell ref="AM533:AN533"/>
    <mergeCell ref="AP533:AQ533"/>
    <mergeCell ref="AG534:AH534"/>
    <mergeCell ref="AJ534:AK534"/>
    <mergeCell ref="AM534:AN534"/>
    <mergeCell ref="AP534:AQ534"/>
    <mergeCell ref="AF593:AR593"/>
    <mergeCell ref="AG594:AI594"/>
    <mergeCell ref="AJ594:AL594"/>
    <mergeCell ref="AM594:AO594"/>
    <mergeCell ref="AP594:AR594"/>
    <mergeCell ref="AM599:AN599"/>
    <mergeCell ref="AP599:AQ599"/>
    <mergeCell ref="AG600:AH600"/>
    <mergeCell ref="AJ600:AK600"/>
    <mergeCell ref="AM600:AN600"/>
    <mergeCell ref="AP600:AQ600"/>
    <mergeCell ref="AG595:AH595"/>
    <mergeCell ref="AJ595:AK595"/>
    <mergeCell ref="AM595:AN595"/>
    <mergeCell ref="AP595:AQ595"/>
    <mergeCell ref="AG596:AH596"/>
    <mergeCell ref="AJ596:AK596"/>
    <mergeCell ref="AM596:AN596"/>
    <mergeCell ref="AP596:AQ596"/>
    <mergeCell ref="AG597:AH597"/>
    <mergeCell ref="AJ597:AK597"/>
    <mergeCell ref="AM597:AN597"/>
    <mergeCell ref="AP597:AQ597"/>
    <mergeCell ref="AP666:AQ666"/>
    <mergeCell ref="AG667:AH667"/>
    <mergeCell ref="AJ667:AK667"/>
    <mergeCell ref="AM667:AN667"/>
    <mergeCell ref="AP667:AQ667"/>
    <mergeCell ref="AG668:AH668"/>
    <mergeCell ref="AJ668:AK668"/>
    <mergeCell ref="AM668:AN668"/>
    <mergeCell ref="AP668:AQ668"/>
    <mergeCell ref="Q196:R196"/>
    <mergeCell ref="Q197:R197"/>
    <mergeCell ref="Q198:R198"/>
    <mergeCell ref="Q200:R200"/>
    <mergeCell ref="Q201:R201"/>
    <mergeCell ref="Q202:R202"/>
    <mergeCell ref="AG666:AH666"/>
    <mergeCell ref="AJ666:AK666"/>
    <mergeCell ref="AM666:AN666"/>
    <mergeCell ref="AF663:AR663"/>
    <mergeCell ref="AG664:AI664"/>
    <mergeCell ref="AJ664:AL664"/>
    <mergeCell ref="AM664:AO664"/>
    <mergeCell ref="AP664:AR664"/>
    <mergeCell ref="AG665:AH665"/>
    <mergeCell ref="AJ665:AK665"/>
    <mergeCell ref="AM665:AN665"/>
    <mergeCell ref="AP665:AQ665"/>
    <mergeCell ref="AG598:AH598"/>
    <mergeCell ref="AJ598:AK598"/>
    <mergeCell ref="AM598:AN598"/>
    <mergeCell ref="AP598:AQ598"/>
    <mergeCell ref="AG599:AH599"/>
    <mergeCell ref="AJ599:AK599"/>
  </mergeCells>
  <conditionalFormatting sqref="E458:F463">
    <cfRule type="cellIs" dxfId="34" priority="17" operator="equal">
      <formula>0</formula>
    </cfRule>
  </conditionalFormatting>
  <conditionalFormatting sqref="E529:F529">
    <cfRule type="cellIs" dxfId="33" priority="16" operator="equal">
      <formula>0</formula>
    </cfRule>
  </conditionalFormatting>
  <conditionalFormatting sqref="E315:P323">
    <cfRule type="cellIs" dxfId="32" priority="19" operator="equal">
      <formula>0</formula>
    </cfRule>
  </conditionalFormatting>
  <conditionalFormatting sqref="E388:P388">
    <cfRule type="cellIs" dxfId="31" priority="18" operator="equal">
      <formula>0</formula>
    </cfRule>
  </conditionalFormatting>
  <conditionalFormatting sqref="AG458:AH463">
    <cfRule type="cellIs" dxfId="30" priority="1" operator="equal">
      <formula>0</formula>
    </cfRule>
  </conditionalFormatting>
  <conditionalFormatting sqref="AG529:AH529">
    <cfRule type="cellIs" dxfId="29" priority="4" operator="equal">
      <formula>0</formula>
    </cfRule>
  </conditionalFormatting>
  <conditionalFormatting sqref="AG315:AR323">
    <cfRule type="cellIs" dxfId="28" priority="3" operator="equal">
      <formula>0</formula>
    </cfRule>
  </conditionalFormatting>
  <conditionalFormatting sqref="AG388:AR388">
    <cfRule type="cellIs" dxfId="27" priority="2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2ECC0-E09F-4E5E-A912-B92383407C1E}">
  <sheetPr>
    <tabColor theme="0"/>
  </sheetPr>
  <dimension ref="A1:BU197"/>
  <sheetViews>
    <sheetView topLeftCell="C1" zoomScale="60" zoomScaleNormal="60" workbookViewId="0">
      <selection activeCell="C1" sqref="A1:XFD1"/>
    </sheetView>
  </sheetViews>
  <sheetFormatPr defaultColWidth="7.77734375" defaultRowHeight="15" x14ac:dyDescent="0.25"/>
  <cols>
    <col min="1" max="1" width="7" style="260" hidden="1" customWidth="1"/>
    <col min="2" max="2" width="9.6640625" style="263" hidden="1" customWidth="1"/>
    <col min="3" max="3" width="4.5546875" style="174" customWidth="1"/>
    <col min="4" max="4" width="44.44140625" style="348" customWidth="1"/>
    <col min="5" max="5" width="39.88671875" style="175" bestFit="1" customWidth="1"/>
    <col min="6" max="6" width="29.6640625" style="175" customWidth="1"/>
    <col min="7" max="7" width="27.88671875" style="175" bestFit="1" customWidth="1"/>
    <col min="8" max="8" width="7.33203125" style="175" bestFit="1" customWidth="1"/>
    <col min="9" max="9" width="7.6640625" style="175" bestFit="1" customWidth="1"/>
    <col min="10" max="10" width="7.88671875" style="175" bestFit="1" customWidth="1"/>
    <col min="11" max="11" width="7.5546875" style="175" bestFit="1" customWidth="1"/>
    <col min="12" max="12" width="7.6640625" style="175" bestFit="1" customWidth="1"/>
    <col min="13" max="13" width="7.88671875" style="175" bestFit="1" customWidth="1"/>
    <col min="14" max="14" width="8.21875" style="175" bestFit="1" customWidth="1"/>
    <col min="15" max="15" width="7.88671875" style="175" bestFit="1" customWidth="1"/>
    <col min="16" max="19" width="8.21875" style="175" bestFit="1" customWidth="1"/>
    <col min="20" max="20" width="7.88671875" style="175" bestFit="1" customWidth="1"/>
    <col min="21" max="22" width="8.21875" style="175" bestFit="1" customWidth="1"/>
    <col min="23" max="23" width="7.6640625" style="175" bestFit="1" customWidth="1"/>
    <col min="24" max="24" width="8.21875" style="175" bestFit="1" customWidth="1"/>
    <col min="25" max="26" width="8.109375" style="175" bestFit="1" customWidth="1"/>
    <col min="27" max="28" width="8.21875" style="175" bestFit="1" customWidth="1"/>
    <col min="29" max="29" width="7.88671875" style="175" bestFit="1" customWidth="1"/>
    <col min="30" max="32" width="8.109375" style="175" bestFit="1" customWidth="1"/>
    <col min="33" max="33" width="8.77734375" style="175" bestFit="1" customWidth="1"/>
    <col min="34" max="34" width="9" style="175" bestFit="1" customWidth="1"/>
    <col min="35" max="36" width="9.5546875" style="175" bestFit="1" customWidth="1"/>
    <col min="37" max="37" width="9.21875" style="176" customWidth="1"/>
    <col min="38" max="38" width="8.21875" style="176" bestFit="1" customWidth="1"/>
    <col min="39" max="39" width="7.5546875" style="176" bestFit="1" customWidth="1"/>
    <col min="40" max="40" width="8.5546875" style="176" bestFit="1" customWidth="1"/>
    <col min="41" max="41" width="9.21875" style="176" customWidth="1"/>
    <col min="42" max="65" width="7.77734375" style="176" customWidth="1"/>
    <col min="66" max="66" width="4.6640625" style="1" customWidth="1"/>
    <col min="67" max="72" width="5.109375" style="1" bestFit="1" customWidth="1"/>
    <col min="73" max="74" width="4.6640625" style="1" bestFit="1" customWidth="1"/>
    <col min="75" max="75" width="6.6640625" style="1" bestFit="1" customWidth="1"/>
    <col min="76" max="77" width="7.33203125" style="1" bestFit="1" customWidth="1"/>
    <col min="78" max="95" width="7.33203125" style="1" customWidth="1"/>
    <col min="96" max="16384" width="7.77734375" style="1"/>
  </cols>
  <sheetData>
    <row r="1" spans="1:72" s="387" customFormat="1" ht="37.5" customHeight="1" x14ac:dyDescent="0.45">
      <c r="A1" s="674"/>
      <c r="B1" s="588"/>
      <c r="C1" s="383"/>
      <c r="D1" s="383" t="s">
        <v>294</v>
      </c>
      <c r="E1" s="383"/>
      <c r="F1" s="383"/>
      <c r="G1" s="384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  <c r="AG1" s="385"/>
      <c r="AH1" s="385"/>
      <c r="AI1" s="385"/>
      <c r="AJ1" s="385"/>
      <c r="AK1" s="385"/>
      <c r="AL1" s="385"/>
      <c r="AM1" s="385"/>
      <c r="AN1" s="386"/>
      <c r="AO1" s="386"/>
      <c r="AP1" s="386"/>
      <c r="AQ1" s="386"/>
      <c r="AR1" s="386"/>
      <c r="AS1" s="386"/>
      <c r="AT1" s="386"/>
      <c r="AU1" s="386"/>
      <c r="AV1" s="386"/>
      <c r="AW1" s="386"/>
      <c r="AX1" s="386"/>
      <c r="AY1" s="386"/>
      <c r="AZ1" s="386"/>
      <c r="BA1" s="386"/>
      <c r="BB1" s="386"/>
      <c r="BC1" s="386"/>
      <c r="BD1" s="386"/>
      <c r="BE1" s="386"/>
      <c r="BF1" s="386"/>
      <c r="BG1" s="386"/>
      <c r="BH1" s="386"/>
      <c r="BI1" s="386"/>
      <c r="BJ1" s="386"/>
      <c r="BK1" s="386"/>
      <c r="BL1" s="386"/>
      <c r="BM1" s="386"/>
      <c r="BN1" s="386"/>
      <c r="BO1" s="386"/>
      <c r="BP1" s="386"/>
    </row>
    <row r="2" spans="1:72" s="388" customFormat="1" ht="23.25" customHeight="1" x14ac:dyDescent="0.25">
      <c r="A2" s="589"/>
      <c r="B2" s="589"/>
      <c r="C2" s="480"/>
      <c r="D2" s="553" t="s">
        <v>293</v>
      </c>
      <c r="E2" s="557"/>
      <c r="F2" s="480"/>
      <c r="G2" s="480"/>
      <c r="H2" s="480">
        <v>1990</v>
      </c>
      <c r="I2" s="480">
        <v>1991</v>
      </c>
      <c r="J2" s="480">
        <v>1992</v>
      </c>
      <c r="K2" s="480">
        <v>1993</v>
      </c>
      <c r="L2" s="480">
        <v>1994</v>
      </c>
      <c r="M2" s="480">
        <v>1995</v>
      </c>
      <c r="N2" s="480">
        <v>1996</v>
      </c>
      <c r="O2" s="480">
        <v>1997</v>
      </c>
      <c r="P2" s="480">
        <v>1998</v>
      </c>
      <c r="Q2" s="480">
        <v>1999</v>
      </c>
      <c r="R2" s="480">
        <v>2000</v>
      </c>
      <c r="S2" s="480">
        <v>2001</v>
      </c>
      <c r="T2" s="480">
        <v>2002</v>
      </c>
      <c r="U2" s="480">
        <v>2003</v>
      </c>
      <c r="V2" s="480">
        <v>2004</v>
      </c>
      <c r="W2" s="480">
        <v>2005</v>
      </c>
      <c r="X2" s="480">
        <v>2006</v>
      </c>
      <c r="Y2" s="480">
        <v>2007</v>
      </c>
      <c r="Z2" s="480">
        <v>2008</v>
      </c>
      <c r="AA2" s="480">
        <v>2009</v>
      </c>
      <c r="AB2" s="480">
        <v>2010</v>
      </c>
      <c r="AC2" s="480">
        <v>2011</v>
      </c>
      <c r="AD2" s="480">
        <v>2012</v>
      </c>
      <c r="AE2" s="480">
        <v>2013</v>
      </c>
      <c r="AF2" s="480">
        <v>2014</v>
      </c>
      <c r="AG2" s="480">
        <v>2015</v>
      </c>
      <c r="AH2" s="480">
        <v>2016</v>
      </c>
      <c r="AI2" s="480">
        <v>2017</v>
      </c>
      <c r="AJ2" s="480">
        <v>2018</v>
      </c>
      <c r="AK2" s="481">
        <v>2019</v>
      </c>
      <c r="AL2" s="580">
        <v>2020</v>
      </c>
      <c r="AM2" s="580">
        <v>2021</v>
      </c>
      <c r="AN2" s="580">
        <v>2022</v>
      </c>
      <c r="AO2" s="580">
        <v>2023</v>
      </c>
      <c r="AP2" s="580"/>
      <c r="AQ2" s="580"/>
      <c r="AR2" s="580"/>
      <c r="AS2" s="580"/>
      <c r="AT2" s="580"/>
      <c r="AU2" s="580"/>
      <c r="AV2" s="580"/>
    </row>
    <row r="3" spans="1:72" s="16" customFormat="1" ht="24" customHeight="1" x14ac:dyDescent="0.25">
      <c r="A3" s="256"/>
      <c r="B3" s="262" t="s">
        <v>62</v>
      </c>
      <c r="C3" s="661"/>
      <c r="D3" s="661" t="s">
        <v>178</v>
      </c>
      <c r="E3" s="661"/>
      <c r="F3" s="661"/>
      <c r="G3" s="661"/>
      <c r="H3" s="161"/>
      <c r="I3" s="16" t="s">
        <v>62</v>
      </c>
      <c r="J3" s="162"/>
      <c r="K3" s="163"/>
      <c r="L3" s="160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</row>
    <row r="4" spans="1:72" s="23" customFormat="1" ht="16.5" customHeight="1" x14ac:dyDescent="0.2">
      <c r="A4" s="674" t="s">
        <v>56</v>
      </c>
      <c r="B4" s="161" t="s">
        <v>62</v>
      </c>
      <c r="C4" s="610"/>
      <c r="D4" s="110" t="s">
        <v>3</v>
      </c>
      <c r="E4" s="110" t="s">
        <v>174</v>
      </c>
      <c r="F4" s="110"/>
      <c r="G4" s="182" t="s">
        <v>207</v>
      </c>
      <c r="H4" s="23">
        <v>1840.5352981584831</v>
      </c>
      <c r="I4" s="23">
        <v>1755.335107062218</v>
      </c>
      <c r="J4" s="23">
        <v>1899.1461330552074</v>
      </c>
      <c r="K4" s="23">
        <v>2003.8408730383535</v>
      </c>
      <c r="L4" s="23">
        <v>1952.744708175202</v>
      </c>
      <c r="M4" s="23">
        <v>2057.5282135832067</v>
      </c>
      <c r="N4" s="23">
        <v>2113.0130601249293</v>
      </c>
      <c r="O4" s="23">
        <v>2152.8562275053505</v>
      </c>
      <c r="P4" s="23">
        <v>2146.4959611070444</v>
      </c>
      <c r="Q4" s="23">
        <v>2202.9770710792409</v>
      </c>
      <c r="R4" s="23">
        <v>2185.1738631188432</v>
      </c>
      <c r="S4" s="23">
        <v>2073.8383908938731</v>
      </c>
      <c r="T4" s="23">
        <v>2183.7512394044129</v>
      </c>
      <c r="U4" s="23">
        <v>2172.6708478951882</v>
      </c>
      <c r="V4" s="23">
        <v>2271.5543018225458</v>
      </c>
      <c r="W4" s="23">
        <v>2158.4769508621771</v>
      </c>
      <c r="X4" s="23">
        <v>2221.7192827814906</v>
      </c>
      <c r="Y4" s="23">
        <v>2363.0129029066388</v>
      </c>
      <c r="Z4" s="23">
        <v>2234.9053504878557</v>
      </c>
      <c r="AA4" s="23">
        <v>2137.0310897585518</v>
      </c>
      <c r="AB4" s="23">
        <v>2026.7184730555452</v>
      </c>
      <c r="AC4" s="23">
        <v>1905.0767845729604</v>
      </c>
      <c r="AD4" s="23">
        <v>1855.854482356875</v>
      </c>
      <c r="AE4" s="23">
        <v>1820.4929560846699</v>
      </c>
      <c r="AF4" s="23">
        <v>1808.8856949769465</v>
      </c>
      <c r="AG4" s="23">
        <v>1853.7176562007421</v>
      </c>
      <c r="AH4" s="23">
        <v>1828.9710404629925</v>
      </c>
      <c r="AI4" s="23">
        <v>1870.203916689348</v>
      </c>
      <c r="AJ4" s="23">
        <v>1911.109895017132</v>
      </c>
      <c r="AK4" s="23">
        <v>1853.9121018347896</v>
      </c>
      <c r="AL4" s="23">
        <v>1664.5723448582103</v>
      </c>
      <c r="AM4" s="23">
        <v>1750.6619302753138</v>
      </c>
      <c r="AN4" s="23">
        <v>1807.80037206774</v>
      </c>
      <c r="AO4" s="23">
        <v>1774.9015916660624</v>
      </c>
      <c r="AP4" s="24"/>
      <c r="AQ4" s="24"/>
      <c r="AR4" s="24"/>
      <c r="AS4" s="648"/>
      <c r="AT4" s="143"/>
      <c r="AU4" s="143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</row>
    <row r="5" spans="1:72" s="23" customFormat="1" ht="16.5" customHeight="1" x14ac:dyDescent="0.2">
      <c r="A5" s="674" t="s">
        <v>57</v>
      </c>
      <c r="B5" s="161" t="s">
        <v>62</v>
      </c>
      <c r="C5" s="610" t="s">
        <v>62</v>
      </c>
      <c r="D5" s="110" t="s">
        <v>326</v>
      </c>
      <c r="E5" s="110" t="s">
        <v>307</v>
      </c>
      <c r="F5" s="110" t="s">
        <v>62</v>
      </c>
      <c r="G5" s="182" t="s">
        <v>207</v>
      </c>
      <c r="H5" s="23">
        <v>902.66588819602021</v>
      </c>
      <c r="I5" s="23">
        <v>790.99763697807327</v>
      </c>
      <c r="J5" s="23">
        <v>585.01024698305889</v>
      </c>
      <c r="K5" s="23">
        <v>551.64741800683987</v>
      </c>
      <c r="L5" s="23">
        <v>520.89078097432241</v>
      </c>
      <c r="M5" s="23">
        <v>553.02962617431274</v>
      </c>
      <c r="N5" s="23">
        <v>530.11571552025634</v>
      </c>
      <c r="O5" s="23">
        <v>649.009590462495</v>
      </c>
      <c r="P5" s="23">
        <v>785.19713340041142</v>
      </c>
      <c r="Q5" s="23">
        <v>938.97454273802157</v>
      </c>
      <c r="R5" s="23">
        <v>991.77443345448012</v>
      </c>
      <c r="S5" s="23">
        <v>990.97015816331725</v>
      </c>
      <c r="T5" s="23">
        <v>978.91642795893233</v>
      </c>
      <c r="U5" s="23">
        <v>966.71313028992813</v>
      </c>
      <c r="V5" s="23">
        <v>974.75981781729649</v>
      </c>
      <c r="W5" s="23">
        <v>950.41083257077116</v>
      </c>
      <c r="X5" s="23">
        <v>1394.3159190491908</v>
      </c>
      <c r="Y5" s="23">
        <v>1538.4390542558308</v>
      </c>
      <c r="Z5" s="23">
        <v>2049.8825914818945</v>
      </c>
      <c r="AA5" s="23">
        <v>1866.1065594254189</v>
      </c>
      <c r="AB5" s="23">
        <v>1895.5155888757595</v>
      </c>
      <c r="AC5" s="23">
        <v>1825.8132510902005</v>
      </c>
      <c r="AD5" s="23">
        <v>1894.0535569435842</v>
      </c>
      <c r="AE5" s="23">
        <v>1942.4043625465251</v>
      </c>
      <c r="AF5" s="23">
        <v>1917.047979125794</v>
      </c>
      <c r="AG5" s="23">
        <v>1965.6547206668474</v>
      </c>
      <c r="AH5" s="23">
        <v>1947.674685223287</v>
      </c>
      <c r="AI5" s="23">
        <v>1994.0047407387945</v>
      </c>
      <c r="AJ5" s="23">
        <v>2035.1518159134982</v>
      </c>
      <c r="AK5" s="23">
        <v>2002.534405403386</v>
      </c>
      <c r="AL5" s="23">
        <v>1977.0424557045458</v>
      </c>
      <c r="AM5" s="23">
        <v>2011.8266181502224</v>
      </c>
      <c r="AN5" s="23">
        <v>2016.6950914015836</v>
      </c>
      <c r="AO5" s="23">
        <v>1947.2803726039249</v>
      </c>
      <c r="AP5" s="24"/>
      <c r="AQ5" s="24"/>
      <c r="AR5" s="24"/>
      <c r="AS5" s="648"/>
      <c r="AT5" s="143"/>
      <c r="AU5" s="143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</row>
    <row r="6" spans="1:72" s="23" customFormat="1" ht="16.5" customHeight="1" x14ac:dyDescent="0.2">
      <c r="A6" s="674" t="s">
        <v>58</v>
      </c>
      <c r="B6" s="161" t="s">
        <v>62</v>
      </c>
      <c r="C6" s="610"/>
      <c r="D6" s="110" t="s">
        <v>2</v>
      </c>
      <c r="E6" s="110" t="s">
        <v>176</v>
      </c>
      <c r="F6" s="110"/>
      <c r="G6" s="182" t="s">
        <v>207</v>
      </c>
      <c r="H6" s="23">
        <v>675.94908768375478</v>
      </c>
      <c r="I6" s="23">
        <v>659.55364023002051</v>
      </c>
      <c r="J6" s="23">
        <v>642.83482134737051</v>
      </c>
      <c r="K6" s="23">
        <v>643.95967499155302</v>
      </c>
      <c r="L6" s="23">
        <v>648.85440928937294</v>
      </c>
      <c r="M6" s="23">
        <v>629.18752134430133</v>
      </c>
      <c r="N6" s="23">
        <v>641.37405453316217</v>
      </c>
      <c r="O6" s="23">
        <v>633.39698629258396</v>
      </c>
      <c r="P6" s="23">
        <v>646.19485103936051</v>
      </c>
      <c r="Q6" s="23">
        <v>643.83713580707081</v>
      </c>
      <c r="R6" s="23">
        <v>626.45445273314692</v>
      </c>
      <c r="S6" s="23">
        <v>628.00522407224116</v>
      </c>
      <c r="T6" s="23">
        <v>610.38817020589818</v>
      </c>
      <c r="U6" s="23">
        <v>602.24448114116944</v>
      </c>
      <c r="V6" s="23">
        <v>594.79132374829101</v>
      </c>
      <c r="W6" s="23">
        <v>596.85981550894428</v>
      </c>
      <c r="X6" s="23">
        <v>623.90469093660488</v>
      </c>
      <c r="Y6" s="23">
        <v>640.55199733106656</v>
      </c>
      <c r="Z6" s="23">
        <v>656.17536650820671</v>
      </c>
      <c r="AA6" s="23">
        <v>644.87020767608908</v>
      </c>
      <c r="AB6" s="23">
        <v>633.55642453758139</v>
      </c>
      <c r="AC6" s="23">
        <v>630.74495966941947</v>
      </c>
      <c r="AD6" s="23">
        <v>622.89420640662797</v>
      </c>
      <c r="AE6" s="23">
        <v>613.08864978364238</v>
      </c>
      <c r="AF6" s="23">
        <v>653.85144959846127</v>
      </c>
      <c r="AG6" s="23">
        <v>644.43474378086751</v>
      </c>
      <c r="AH6" s="23">
        <v>643.01119834845065</v>
      </c>
      <c r="AI6" s="23">
        <v>644.48627704810951</v>
      </c>
      <c r="AJ6" s="23">
        <v>621.42952362853339</v>
      </c>
      <c r="AK6" s="23">
        <v>605.22420471066539</v>
      </c>
      <c r="AL6" s="23">
        <v>602.79362788269862</v>
      </c>
      <c r="AM6" s="23">
        <v>605.61397114701299</v>
      </c>
      <c r="AN6" s="23">
        <v>591.10171100696436</v>
      </c>
      <c r="AO6" s="23">
        <v>565.23858042692223</v>
      </c>
      <c r="AP6" s="24"/>
      <c r="AQ6" s="24"/>
      <c r="AR6" s="24"/>
      <c r="AS6" s="648"/>
      <c r="AT6" s="143"/>
      <c r="AU6" s="143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</row>
    <row r="7" spans="1:72" s="23" customFormat="1" ht="16.5" customHeight="1" x14ac:dyDescent="0.2">
      <c r="A7" s="674" t="s">
        <v>59</v>
      </c>
      <c r="B7" s="161" t="s">
        <v>62</v>
      </c>
      <c r="C7" s="610" t="s">
        <v>62</v>
      </c>
      <c r="D7" s="110" t="s">
        <v>186</v>
      </c>
      <c r="E7" s="110" t="s">
        <v>210</v>
      </c>
      <c r="F7" s="110" t="s">
        <v>62</v>
      </c>
      <c r="G7" s="182" t="s">
        <v>207</v>
      </c>
      <c r="H7" s="23">
        <v>7731.9775982412284</v>
      </c>
      <c r="I7" s="23">
        <v>7739.3979566312819</v>
      </c>
      <c r="J7" s="23">
        <v>7729.4182641289335</v>
      </c>
      <c r="K7" s="23">
        <v>7738.6932752009525</v>
      </c>
      <c r="L7" s="23">
        <v>7728.8987322618559</v>
      </c>
      <c r="M7" s="23">
        <v>7714.9756582611935</v>
      </c>
      <c r="N7" s="23">
        <v>7708.2142896919695</v>
      </c>
      <c r="O7" s="23">
        <v>7703.5136527923596</v>
      </c>
      <c r="P7" s="23">
        <v>7704.9653601001082</v>
      </c>
      <c r="Q7" s="23">
        <v>7711.6256002131795</v>
      </c>
      <c r="R7" s="23">
        <v>7722.898227187</v>
      </c>
      <c r="S7" s="23">
        <v>7732.7471676663808</v>
      </c>
      <c r="T7" s="23">
        <v>7750.4559025906046</v>
      </c>
      <c r="U7" s="23">
        <v>7746.7773778637229</v>
      </c>
      <c r="V7" s="23">
        <v>7746.2011254354247</v>
      </c>
      <c r="W7" s="23">
        <v>7745.9762440253562</v>
      </c>
      <c r="X7" s="23">
        <v>7798.5372127211649</v>
      </c>
      <c r="Y7" s="23">
        <v>7700.2747971120243</v>
      </c>
      <c r="Z7" s="23">
        <v>7741.9116195473371</v>
      </c>
      <c r="AA7" s="23">
        <v>7785.7601698198168</v>
      </c>
      <c r="AB7" s="23">
        <v>7767.3487540486158</v>
      </c>
      <c r="AC7" s="23">
        <v>7747.2625234575435</v>
      </c>
      <c r="AD7" s="23">
        <v>7753.2772980530008</v>
      </c>
      <c r="AE7" s="23">
        <v>7753.7915214423783</v>
      </c>
      <c r="AF7" s="23">
        <v>7748.0129203167553</v>
      </c>
      <c r="AG7" s="23">
        <v>7739.2159532055402</v>
      </c>
      <c r="AH7" s="23">
        <v>7720.3272937839329</v>
      </c>
      <c r="AI7" s="23">
        <v>7693.1265864653978</v>
      </c>
      <c r="AJ7" s="23">
        <v>7680.251944371128</v>
      </c>
      <c r="AK7" s="23">
        <v>7693.3661036372523</v>
      </c>
      <c r="AL7" s="23">
        <v>7701.6977654804423</v>
      </c>
      <c r="AM7" s="23">
        <v>7699.0368574365402</v>
      </c>
      <c r="AN7" s="23">
        <v>7757.0261112450144</v>
      </c>
      <c r="AO7" s="23">
        <v>7742.5872946031541</v>
      </c>
      <c r="AP7" s="24"/>
      <c r="AQ7" s="24"/>
      <c r="AR7" s="24"/>
      <c r="AS7" s="648"/>
      <c r="AT7" s="143"/>
      <c r="AU7" s="143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</row>
    <row r="8" spans="1:72" s="23" customFormat="1" ht="16.5" customHeight="1" x14ac:dyDescent="0.2">
      <c r="A8" s="674" t="s">
        <v>60</v>
      </c>
      <c r="B8" s="161" t="s">
        <v>62</v>
      </c>
      <c r="C8" s="610"/>
      <c r="D8" s="110" t="s">
        <v>1</v>
      </c>
      <c r="E8" s="110" t="s">
        <v>177</v>
      </c>
      <c r="F8" s="110"/>
      <c r="G8" s="182" t="s">
        <v>207</v>
      </c>
      <c r="H8" s="23">
        <v>208.86543388980257</v>
      </c>
      <c r="I8" s="23">
        <v>213.41616032951399</v>
      </c>
      <c r="J8" s="23">
        <v>226.78775805930383</v>
      </c>
      <c r="K8" s="23">
        <v>237.7327253056668</v>
      </c>
      <c r="L8" s="23">
        <v>246.3649651671289</v>
      </c>
      <c r="M8" s="23">
        <v>256.89671479235574</v>
      </c>
      <c r="N8" s="23">
        <v>266.38900035341135</v>
      </c>
      <c r="O8" s="23">
        <v>273.79124109461782</v>
      </c>
      <c r="P8" s="23">
        <v>276.70266474806351</v>
      </c>
      <c r="Q8" s="23">
        <v>284.60270191127057</v>
      </c>
      <c r="R8" s="23">
        <v>294.12159798670643</v>
      </c>
      <c r="S8" s="23">
        <v>303.57161603031494</v>
      </c>
      <c r="T8" s="23">
        <v>308.44625342390196</v>
      </c>
      <c r="U8" s="23">
        <v>309.92919118757391</v>
      </c>
      <c r="V8" s="23">
        <v>319.41760759616034</v>
      </c>
      <c r="W8" s="23">
        <v>312.32873667492953</v>
      </c>
      <c r="X8" s="23">
        <v>335.53304135820196</v>
      </c>
      <c r="Y8" s="23">
        <v>339.10305914403597</v>
      </c>
      <c r="Z8" s="23">
        <v>321.6270298608535</v>
      </c>
      <c r="AA8" s="23">
        <v>311.77007726971436</v>
      </c>
      <c r="AB8" s="23">
        <v>308.25597965028646</v>
      </c>
      <c r="AC8" s="23">
        <v>288.84479993931751</v>
      </c>
      <c r="AD8" s="23">
        <v>268.40938332017515</v>
      </c>
      <c r="AE8" s="23">
        <v>267.7715942918208</v>
      </c>
      <c r="AF8" s="23">
        <v>267.4030362587236</v>
      </c>
      <c r="AG8" s="23">
        <v>265.98677841049454</v>
      </c>
      <c r="AH8" s="23">
        <v>262.17485835318359</v>
      </c>
      <c r="AI8" s="23">
        <v>259.3943788394256</v>
      </c>
      <c r="AJ8" s="23">
        <v>257.99378887546436</v>
      </c>
      <c r="AK8" s="23">
        <v>233.71083193742567</v>
      </c>
      <c r="AL8" s="23">
        <v>260.35600307991979</v>
      </c>
      <c r="AM8" s="23">
        <v>257.68679152971572</v>
      </c>
      <c r="AN8" s="23">
        <v>247.38837392697201</v>
      </c>
      <c r="AO8" s="23">
        <v>234.073911665163</v>
      </c>
      <c r="AP8" s="24"/>
      <c r="AQ8" s="24"/>
      <c r="AR8" s="24"/>
      <c r="AS8" s="648"/>
      <c r="AT8" s="143"/>
      <c r="AU8" s="143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</row>
    <row r="9" spans="1:72" s="24" customFormat="1" ht="16.5" customHeight="1" x14ac:dyDescent="0.2">
      <c r="A9" s="674" t="s">
        <v>61</v>
      </c>
      <c r="B9" s="161" t="s">
        <v>62</v>
      </c>
      <c r="C9" s="166"/>
      <c r="D9" s="111" t="s">
        <v>340</v>
      </c>
      <c r="E9" s="111"/>
      <c r="F9" s="111"/>
      <c r="G9" s="347" t="s">
        <v>209</v>
      </c>
      <c r="H9" s="24">
        <v>11359.99330616929</v>
      </c>
      <c r="I9" s="24">
        <v>11158.700501231107</v>
      </c>
      <c r="J9" s="24">
        <v>11083.197223573874</v>
      </c>
      <c r="K9" s="24">
        <v>11175.873966543366</v>
      </c>
      <c r="L9" s="24">
        <v>11097.753595867882</v>
      </c>
      <c r="M9" s="24">
        <v>11211.61773415537</v>
      </c>
      <c r="N9" s="24">
        <v>11259.106120223729</v>
      </c>
      <c r="O9" s="24">
        <v>11412.567698147406</v>
      </c>
      <c r="P9" s="24">
        <v>11559.555970394988</v>
      </c>
      <c r="Q9" s="24">
        <v>11782.017051748782</v>
      </c>
      <c r="R9" s="24">
        <v>11820.422574480177</v>
      </c>
      <c r="S9" s="24">
        <v>11729.132556826127</v>
      </c>
      <c r="T9" s="24">
        <v>11831.95799358375</v>
      </c>
      <c r="U9" s="24">
        <v>11798.335028377584</v>
      </c>
      <c r="V9" s="24">
        <v>11906.724176419719</v>
      </c>
      <c r="W9" s="24">
        <v>11764.052579642179</v>
      </c>
      <c r="X9" s="24">
        <v>12374.010146846653</v>
      </c>
      <c r="Y9" s="24">
        <v>12581.381810749597</v>
      </c>
      <c r="Z9" s="24">
        <v>13004.501957886148</v>
      </c>
      <c r="AA9" s="24">
        <v>12745.538103949591</v>
      </c>
      <c r="AB9" s="24">
        <v>12631.395220167789</v>
      </c>
      <c r="AC9" s="24">
        <v>12397.742318729441</v>
      </c>
      <c r="AD9" s="24">
        <v>12394.488927080263</v>
      </c>
      <c r="AE9" s="24">
        <v>12397.549084149037</v>
      </c>
      <c r="AF9" s="24">
        <v>12395.20108027668</v>
      </c>
      <c r="AG9" s="24">
        <v>12469.009852264493</v>
      </c>
      <c r="AH9" s="24">
        <v>12402.159076171847</v>
      </c>
      <c r="AI9" s="24">
        <v>12461.215899781077</v>
      </c>
      <c r="AJ9" s="24">
        <v>12505.936967805756</v>
      </c>
      <c r="AK9" s="24">
        <v>12388.747647523518</v>
      </c>
      <c r="AL9" s="24">
        <v>12206.462197005818</v>
      </c>
      <c r="AM9" s="24">
        <v>12324.826168538806</v>
      </c>
      <c r="AN9" s="24">
        <v>12420.011659648275</v>
      </c>
      <c r="AO9" s="24">
        <v>12264.081750965226</v>
      </c>
      <c r="AS9" s="648"/>
      <c r="AT9" s="143"/>
      <c r="AU9" s="143"/>
    </row>
    <row r="10" spans="1:72" s="24" customFormat="1" ht="16.5" customHeight="1" x14ac:dyDescent="0.2">
      <c r="A10" s="674" t="s">
        <v>63</v>
      </c>
      <c r="B10" s="161" t="s">
        <v>62</v>
      </c>
      <c r="C10" s="166"/>
      <c r="D10" s="111" t="s">
        <v>341</v>
      </c>
      <c r="E10" s="111"/>
      <c r="F10" s="111"/>
      <c r="G10" s="347" t="s">
        <v>209</v>
      </c>
      <c r="H10" s="24">
        <v>3628.0157079280607</v>
      </c>
      <c r="I10" s="24">
        <v>3419.3025445998255</v>
      </c>
      <c r="J10" s="24">
        <v>3353.7789594449409</v>
      </c>
      <c r="K10" s="24">
        <v>3437.1806913424134</v>
      </c>
      <c r="L10" s="24">
        <v>3368.8548636060264</v>
      </c>
      <c r="M10" s="24">
        <v>3496.6420758941767</v>
      </c>
      <c r="N10" s="24">
        <v>3550.8918305317593</v>
      </c>
      <c r="O10" s="24">
        <v>3709.054045355047</v>
      </c>
      <c r="P10" s="24">
        <v>3854.5906102948798</v>
      </c>
      <c r="Q10" s="24">
        <v>4070.3914515356041</v>
      </c>
      <c r="R10" s="24">
        <v>4097.5243472931761</v>
      </c>
      <c r="S10" s="24">
        <v>3996.3853891597464</v>
      </c>
      <c r="T10" s="24">
        <v>4081.5020909931454</v>
      </c>
      <c r="U10" s="24">
        <v>4051.5576505138602</v>
      </c>
      <c r="V10" s="24">
        <v>4160.5230509842941</v>
      </c>
      <c r="W10" s="24">
        <v>4018.0763356168222</v>
      </c>
      <c r="X10" s="24">
        <v>4575.4729341254888</v>
      </c>
      <c r="Y10" s="24">
        <v>4881.107013637572</v>
      </c>
      <c r="Z10" s="24">
        <v>5262.5903383388104</v>
      </c>
      <c r="AA10" s="24">
        <v>4959.7779341297746</v>
      </c>
      <c r="AB10" s="24">
        <v>4864.0464661191727</v>
      </c>
      <c r="AC10" s="24">
        <v>4650.4797952718982</v>
      </c>
      <c r="AD10" s="24">
        <v>4641.2116290272625</v>
      </c>
      <c r="AE10" s="24">
        <v>4643.757562706659</v>
      </c>
      <c r="AF10" s="24">
        <v>4647.1881599599255</v>
      </c>
      <c r="AG10" s="24">
        <v>4729.7938990589519</v>
      </c>
      <c r="AH10" s="24">
        <v>4681.8317823879133</v>
      </c>
      <c r="AI10" s="24">
        <v>4768.0893133156778</v>
      </c>
      <c r="AJ10" s="24">
        <v>4825.6850234346275</v>
      </c>
      <c r="AK10" s="24">
        <v>4695.3815438862666</v>
      </c>
      <c r="AL10" s="24">
        <v>4504.7644315253747</v>
      </c>
      <c r="AM10" s="24">
        <v>4625.7893111022659</v>
      </c>
      <c r="AN10" s="24">
        <v>4662.9855484032605</v>
      </c>
      <c r="AO10" s="24">
        <v>4521.4944563620729</v>
      </c>
      <c r="AS10" s="648"/>
      <c r="AT10" s="143"/>
      <c r="AU10" s="143"/>
    </row>
    <row r="11" spans="1:72" s="159" customFormat="1" ht="16.5" customHeight="1" x14ac:dyDescent="0.2">
      <c r="A11" s="674"/>
      <c r="B11" s="161"/>
      <c r="C11" s="166"/>
      <c r="D11" s="166"/>
      <c r="E11" s="166"/>
      <c r="F11" s="166"/>
      <c r="G11" s="633"/>
    </row>
    <row r="12" spans="1:72" s="252" customFormat="1" ht="38.25" customHeight="1" x14ac:dyDescent="0.4">
      <c r="A12" s="256"/>
      <c r="B12" s="590"/>
      <c r="C12" s="248"/>
      <c r="D12" s="473" t="s">
        <v>295</v>
      </c>
      <c r="E12" s="248"/>
      <c r="F12" s="248"/>
      <c r="G12" s="255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4"/>
      <c r="AO12" s="253"/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4"/>
      <c r="BA12" s="254"/>
      <c r="BB12" s="254"/>
      <c r="BC12" s="254"/>
      <c r="BD12" s="254"/>
      <c r="BE12" s="254"/>
      <c r="BF12" s="254"/>
      <c r="BG12" s="254"/>
      <c r="BH12" s="254"/>
      <c r="BI12" s="254"/>
      <c r="BJ12" s="254"/>
      <c r="BK12" s="254"/>
      <c r="BL12" s="254"/>
      <c r="BM12" s="254"/>
      <c r="BN12" s="254"/>
      <c r="BO12" s="254"/>
      <c r="BP12" s="254"/>
    </row>
    <row r="13" spans="1:72" s="389" customFormat="1" ht="24" customHeight="1" x14ac:dyDescent="0.25">
      <c r="A13" s="591"/>
      <c r="B13" s="591"/>
      <c r="C13" s="480"/>
      <c r="D13" s="553" t="s">
        <v>342</v>
      </c>
      <c r="E13" s="480"/>
      <c r="F13" s="480"/>
      <c r="G13" s="480"/>
      <c r="H13" s="480">
        <v>1990</v>
      </c>
      <c r="I13" s="480">
        <v>1991</v>
      </c>
      <c r="J13" s="480">
        <v>1992</v>
      </c>
      <c r="K13" s="480">
        <v>1993</v>
      </c>
      <c r="L13" s="480">
        <v>1994</v>
      </c>
      <c r="M13" s="480">
        <v>1995</v>
      </c>
      <c r="N13" s="480">
        <v>1996</v>
      </c>
      <c r="O13" s="480">
        <v>1997</v>
      </c>
      <c r="P13" s="480">
        <v>1998</v>
      </c>
      <c r="Q13" s="480">
        <v>1999</v>
      </c>
      <c r="R13" s="480">
        <v>2000</v>
      </c>
      <c r="S13" s="480">
        <v>2001</v>
      </c>
      <c r="T13" s="480">
        <v>2002</v>
      </c>
      <c r="U13" s="480">
        <v>2003</v>
      </c>
      <c r="V13" s="480">
        <v>2004</v>
      </c>
      <c r="W13" s="480">
        <v>2005</v>
      </c>
      <c r="X13" s="480">
        <v>2006</v>
      </c>
      <c r="Y13" s="480">
        <v>2007</v>
      </c>
      <c r="Z13" s="480">
        <v>2008</v>
      </c>
      <c r="AA13" s="480">
        <v>2009</v>
      </c>
      <c r="AB13" s="480">
        <v>2010</v>
      </c>
      <c r="AC13" s="480">
        <v>2011</v>
      </c>
      <c r="AD13" s="480">
        <v>2012</v>
      </c>
      <c r="AE13" s="480">
        <v>2013</v>
      </c>
      <c r="AF13" s="480">
        <v>2014</v>
      </c>
      <c r="AG13" s="480">
        <v>2015</v>
      </c>
      <c r="AH13" s="480">
        <v>2016</v>
      </c>
      <c r="AI13" s="480">
        <v>2017</v>
      </c>
      <c r="AJ13" s="480">
        <v>2018</v>
      </c>
      <c r="AK13" s="481">
        <v>2019</v>
      </c>
      <c r="AL13" s="481">
        <v>2020</v>
      </c>
      <c r="AM13" s="481">
        <v>2021</v>
      </c>
      <c r="AN13" s="481">
        <v>2022</v>
      </c>
      <c r="AO13" s="481">
        <v>2023</v>
      </c>
      <c r="AP13" s="481"/>
      <c r="AQ13" s="481"/>
      <c r="AR13" s="481"/>
      <c r="AS13" s="481"/>
      <c r="AT13" s="481"/>
      <c r="AU13" s="481"/>
      <c r="AV13" s="481"/>
    </row>
    <row r="14" spans="1:72" customFormat="1" ht="16.350000000000001" customHeight="1" x14ac:dyDescent="0.25">
      <c r="A14" s="260" t="s">
        <v>64</v>
      </c>
      <c r="B14" s="263" t="s">
        <v>62</v>
      </c>
      <c r="C14" s="610"/>
      <c r="D14" s="110" t="str">
        <f>D27</f>
        <v>Fiskiskip</v>
      </c>
      <c r="E14" s="110" t="s">
        <v>194</v>
      </c>
      <c r="F14" s="110"/>
      <c r="G14" s="182" t="s">
        <v>207</v>
      </c>
      <c r="H14" s="154">
        <f t="shared" ref="H14:AN14" si="0">H27</f>
        <v>760.43743715697804</v>
      </c>
      <c r="I14" s="154">
        <f t="shared" si="0"/>
        <v>738.54790545981575</v>
      </c>
      <c r="J14" s="154">
        <f t="shared" si="0"/>
        <v>817.72261535831558</v>
      </c>
      <c r="K14" s="154">
        <f t="shared" si="0"/>
        <v>875.35407857239727</v>
      </c>
      <c r="L14" s="154">
        <f t="shared" si="0"/>
        <v>858.59988349043726</v>
      </c>
      <c r="M14" s="154">
        <f t="shared" si="0"/>
        <v>921.58739468062106</v>
      </c>
      <c r="N14" s="154">
        <f t="shared" si="0"/>
        <v>941.8355393211059</v>
      </c>
      <c r="O14" s="154">
        <f t="shared" si="0"/>
        <v>928.43528249451151</v>
      </c>
      <c r="P14" s="154">
        <f t="shared" si="0"/>
        <v>913.7304185060168</v>
      </c>
      <c r="Q14" s="154">
        <f t="shared" si="0"/>
        <v>896.73666811718942</v>
      </c>
      <c r="R14" s="154">
        <f t="shared" si="0"/>
        <v>891.62636675738338</v>
      </c>
      <c r="S14" s="154">
        <f t="shared" si="0"/>
        <v>735.43512282644895</v>
      </c>
      <c r="T14" s="154">
        <f t="shared" si="0"/>
        <v>833.44738299320807</v>
      </c>
      <c r="U14" s="154">
        <f t="shared" si="0"/>
        <v>800.59763840041353</v>
      </c>
      <c r="V14" s="154">
        <f t="shared" si="0"/>
        <v>822.10422373737845</v>
      </c>
      <c r="W14" s="154">
        <f t="shared" si="0"/>
        <v>742.27579695757936</v>
      </c>
      <c r="X14" s="154">
        <f t="shared" si="0"/>
        <v>676.16624793131371</v>
      </c>
      <c r="Y14" s="154">
        <f t="shared" si="0"/>
        <v>768.90031104164586</v>
      </c>
      <c r="Z14" s="154">
        <f t="shared" si="0"/>
        <v>706.67813037021858</v>
      </c>
      <c r="AA14" s="154">
        <f t="shared" si="0"/>
        <v>762.70393720745039</v>
      </c>
      <c r="AB14" s="154">
        <f t="shared" si="0"/>
        <v>726.56824505484042</v>
      </c>
      <c r="AC14" s="154">
        <f t="shared" si="0"/>
        <v>657.20260984912954</v>
      </c>
      <c r="AD14" s="154">
        <f t="shared" si="0"/>
        <v>651.37378056662806</v>
      </c>
      <c r="AE14" s="154">
        <f t="shared" si="0"/>
        <v>614.72353826059737</v>
      </c>
      <c r="AF14" s="154">
        <f t="shared" si="0"/>
        <v>606.24731041801465</v>
      </c>
      <c r="AG14" s="154">
        <f t="shared" si="0"/>
        <v>621.21740588116916</v>
      </c>
      <c r="AH14" s="154">
        <f t="shared" si="0"/>
        <v>518.76690503112491</v>
      </c>
      <c r="AI14" s="154">
        <f t="shared" si="0"/>
        <v>530.38142924834813</v>
      </c>
      <c r="AJ14" s="154">
        <f t="shared" si="0"/>
        <v>546.90019133575004</v>
      </c>
      <c r="AK14" s="154">
        <f t="shared" si="0"/>
        <v>518.36261174209733</v>
      </c>
      <c r="AL14" s="154">
        <f t="shared" si="0"/>
        <v>509.49421478812258</v>
      </c>
      <c r="AM14" s="154">
        <f t="shared" si="0"/>
        <v>569.41865140399079</v>
      </c>
      <c r="AN14" s="154">
        <f t="shared" si="0"/>
        <v>481.51547449283527</v>
      </c>
      <c r="AO14" s="154">
        <f t="shared" ref="AO14" si="1">AO27</f>
        <v>484.54957298019235</v>
      </c>
      <c r="AP14" s="645"/>
      <c r="AQ14" s="645"/>
      <c r="AR14" s="645"/>
      <c r="AS14" s="650"/>
      <c r="AT14" s="650"/>
      <c r="AU14" s="650"/>
    </row>
    <row r="15" spans="1:72" customFormat="1" ht="16.350000000000001" customHeight="1" x14ac:dyDescent="0.25">
      <c r="A15" s="260" t="s">
        <v>65</v>
      </c>
      <c r="B15" s="263" t="s">
        <v>62</v>
      </c>
      <c r="C15" s="610"/>
      <c r="D15" s="110" t="str">
        <f>D28</f>
        <v>Vegasamgöngur</v>
      </c>
      <c r="E15" s="110" t="s">
        <v>230</v>
      </c>
      <c r="F15" s="110"/>
      <c r="G15" s="182" t="s">
        <v>207</v>
      </c>
      <c r="H15" s="154">
        <f t="shared" ref="H15:AN15" si="2">H28</f>
        <v>530.6875025223419</v>
      </c>
      <c r="I15" s="154">
        <f t="shared" si="2"/>
        <v>549.15876425011709</v>
      </c>
      <c r="J15" s="154">
        <f t="shared" si="2"/>
        <v>563.61369233292567</v>
      </c>
      <c r="K15" s="154">
        <f t="shared" si="2"/>
        <v>560.42686948518008</v>
      </c>
      <c r="L15" s="154">
        <f t="shared" si="2"/>
        <v>568.38582720172917</v>
      </c>
      <c r="M15" s="154">
        <f t="shared" si="2"/>
        <v>558.148206043963</v>
      </c>
      <c r="N15" s="154">
        <f t="shared" si="2"/>
        <v>538.7716287288938</v>
      </c>
      <c r="O15" s="154">
        <f t="shared" si="2"/>
        <v>570.03307543849473</v>
      </c>
      <c r="P15" s="154">
        <f t="shared" si="2"/>
        <v>578.61285730233681</v>
      </c>
      <c r="Q15" s="154">
        <f t="shared" si="2"/>
        <v>604.17883527958486</v>
      </c>
      <c r="R15" s="154">
        <f t="shared" si="2"/>
        <v>615.72240171712576</v>
      </c>
      <c r="S15" s="154">
        <f t="shared" si="2"/>
        <v>622.27473347955288</v>
      </c>
      <c r="T15" s="154">
        <f t="shared" si="2"/>
        <v>631.11207564596589</v>
      </c>
      <c r="U15" s="154">
        <f t="shared" si="2"/>
        <v>709.88859870493513</v>
      </c>
      <c r="V15" s="154">
        <f t="shared" si="2"/>
        <v>746.62253694691617</v>
      </c>
      <c r="W15" s="154">
        <f t="shared" si="2"/>
        <v>774.95747101277266</v>
      </c>
      <c r="X15" s="154">
        <f t="shared" si="2"/>
        <v>883.41839261624648</v>
      </c>
      <c r="Y15" s="154">
        <f t="shared" si="2"/>
        <v>914.92890097852603</v>
      </c>
      <c r="Z15" s="154">
        <f t="shared" si="2"/>
        <v>861.19918356733797</v>
      </c>
      <c r="AA15" s="154">
        <f t="shared" si="2"/>
        <v>861.99735794171988</v>
      </c>
      <c r="AB15" s="154">
        <f t="shared" si="2"/>
        <v>814.47490155229229</v>
      </c>
      <c r="AC15" s="154">
        <f t="shared" si="2"/>
        <v>796.08775836848304</v>
      </c>
      <c r="AD15" s="154">
        <f t="shared" si="2"/>
        <v>790.58048843189806</v>
      </c>
      <c r="AE15" s="154">
        <f t="shared" si="2"/>
        <v>805.05443779585062</v>
      </c>
      <c r="AF15" s="154">
        <f t="shared" si="2"/>
        <v>804.17166727771121</v>
      </c>
      <c r="AG15" s="154">
        <f t="shared" si="2"/>
        <v>826.7581564348211</v>
      </c>
      <c r="AH15" s="154">
        <f t="shared" si="2"/>
        <v>901.86470885099754</v>
      </c>
      <c r="AI15" s="154">
        <f t="shared" si="2"/>
        <v>951.50372351364103</v>
      </c>
      <c r="AJ15" s="154">
        <f t="shared" si="2"/>
        <v>977.00579166079274</v>
      </c>
      <c r="AK15" s="154">
        <f t="shared" si="2"/>
        <v>956.64786180754822</v>
      </c>
      <c r="AL15" s="154">
        <f t="shared" si="2"/>
        <v>830.53285744339826</v>
      </c>
      <c r="AM15" s="154">
        <f t="shared" si="2"/>
        <v>859.5260140553471</v>
      </c>
      <c r="AN15" s="154">
        <f t="shared" si="2"/>
        <v>925.53110026533784</v>
      </c>
      <c r="AO15" s="154">
        <f t="shared" ref="AO15" si="3">AO28</f>
        <v>920.79432047634907</v>
      </c>
      <c r="AP15" s="645"/>
      <c r="AQ15" s="645"/>
      <c r="AR15" s="645"/>
      <c r="AS15" s="650"/>
      <c r="AT15" s="650"/>
      <c r="AU15" s="650"/>
    </row>
    <row r="16" spans="1:72" customFormat="1" ht="16.350000000000001" customHeight="1" x14ac:dyDescent="0.25">
      <c r="A16" s="260" t="s">
        <v>70</v>
      </c>
      <c r="B16" s="263" t="s">
        <v>62</v>
      </c>
      <c r="C16" s="610"/>
      <c r="D16" s="110" t="str">
        <f>D42</f>
        <v>Jarðvarmavirkjanir</v>
      </c>
      <c r="E16" s="110" t="s">
        <v>202</v>
      </c>
      <c r="F16" s="110"/>
      <c r="G16" s="182" t="s">
        <v>207</v>
      </c>
      <c r="H16" s="154">
        <f t="shared" ref="H16:AN16" si="4">H42</f>
        <v>61.574334357545837</v>
      </c>
      <c r="I16" s="154">
        <f t="shared" si="4"/>
        <v>70.154014848439829</v>
      </c>
      <c r="J16" s="154">
        <f t="shared" si="4"/>
        <v>67.791788574964158</v>
      </c>
      <c r="K16" s="154">
        <f t="shared" si="4"/>
        <v>85.572844383378467</v>
      </c>
      <c r="L16" s="154">
        <f t="shared" si="4"/>
        <v>70.319060800123538</v>
      </c>
      <c r="M16" s="154">
        <f t="shared" si="4"/>
        <v>82.457990170658434</v>
      </c>
      <c r="N16" s="154">
        <f t="shared" si="4"/>
        <v>81.53239883625325</v>
      </c>
      <c r="O16" s="154">
        <f t="shared" si="4"/>
        <v>67.138591404165552</v>
      </c>
      <c r="P16" s="154">
        <f t="shared" si="4"/>
        <v>84.222237993796114</v>
      </c>
      <c r="Q16" s="154">
        <f t="shared" si="4"/>
        <v>112.15179494287861</v>
      </c>
      <c r="R16" s="154">
        <f t="shared" si="4"/>
        <v>154.16614156765178</v>
      </c>
      <c r="S16" s="154">
        <f t="shared" si="4"/>
        <v>144.88875098397415</v>
      </c>
      <c r="T16" s="154">
        <f t="shared" si="4"/>
        <v>148.51789217619518</v>
      </c>
      <c r="U16" s="154">
        <f t="shared" si="4"/>
        <v>137.42801253995231</v>
      </c>
      <c r="V16" s="154">
        <f t="shared" si="4"/>
        <v>124.04475425748892</v>
      </c>
      <c r="W16" s="154">
        <f t="shared" si="4"/>
        <v>119.43739330616143</v>
      </c>
      <c r="X16" s="154">
        <f t="shared" si="4"/>
        <v>129.4591322935857</v>
      </c>
      <c r="Y16" s="154">
        <f t="shared" si="4"/>
        <v>150.1365476380019</v>
      </c>
      <c r="Z16" s="154">
        <f t="shared" si="4"/>
        <v>188.79046841169912</v>
      </c>
      <c r="AA16" s="154">
        <f t="shared" si="4"/>
        <v>172.68275584137766</v>
      </c>
      <c r="AB16" s="154">
        <f t="shared" si="4"/>
        <v>194.76400000000001</v>
      </c>
      <c r="AC16" s="154">
        <f t="shared" si="4"/>
        <v>183.428</v>
      </c>
      <c r="AD16" s="154">
        <f t="shared" si="4"/>
        <v>175.14867999999998</v>
      </c>
      <c r="AE16" s="154">
        <f t="shared" si="4"/>
        <v>177.02600000000001</v>
      </c>
      <c r="AF16" s="154">
        <f t="shared" si="4"/>
        <v>187.44652000000002</v>
      </c>
      <c r="AG16" s="154">
        <f t="shared" si="4"/>
        <v>167.55332000000001</v>
      </c>
      <c r="AH16" s="154">
        <f t="shared" si="4"/>
        <v>152.1463984264463</v>
      </c>
      <c r="AI16" s="154">
        <f t="shared" si="4"/>
        <v>149.39019999999999</v>
      </c>
      <c r="AJ16" s="154">
        <f t="shared" si="4"/>
        <v>159.285</v>
      </c>
      <c r="AK16" s="154">
        <f t="shared" si="4"/>
        <v>166.61846041329147</v>
      </c>
      <c r="AL16" s="154">
        <f t="shared" si="4"/>
        <v>179.18884</v>
      </c>
      <c r="AM16" s="154">
        <f t="shared" si="4"/>
        <v>166.39276267328282</v>
      </c>
      <c r="AN16" s="154">
        <f t="shared" si="4"/>
        <v>178.14378461355247</v>
      </c>
      <c r="AO16" s="154">
        <f t="shared" ref="AO16" si="5">AO42</f>
        <v>176.69460000000001</v>
      </c>
      <c r="AP16" s="645"/>
      <c r="AQ16" s="645"/>
      <c r="AR16" s="645"/>
      <c r="AS16" s="650"/>
      <c r="AT16" s="650"/>
      <c r="AU16" s="650"/>
    </row>
    <row r="17" spans="1:72" customFormat="1" ht="16.350000000000001" customHeight="1" x14ac:dyDescent="0.25">
      <c r="A17" s="260" t="s">
        <v>73</v>
      </c>
      <c r="B17" s="263" t="s">
        <v>62</v>
      </c>
      <c r="C17" s="610"/>
      <c r="D17" s="110" t="str">
        <f>D49</f>
        <v>Álframleiðsla</v>
      </c>
      <c r="E17" s="110" t="s">
        <v>228</v>
      </c>
      <c r="F17" s="110"/>
      <c r="G17" s="182" t="s">
        <v>207</v>
      </c>
      <c r="H17" s="154">
        <f t="shared" ref="H17:AN17" si="6">H49</f>
        <v>584.02647277080598</v>
      </c>
      <c r="I17" s="154">
        <f t="shared" si="6"/>
        <v>511.273947602943</v>
      </c>
      <c r="J17" s="154">
        <f t="shared" si="6"/>
        <v>301.38514547007009</v>
      </c>
      <c r="K17" s="154">
        <f t="shared" si="6"/>
        <v>220.97402310838271</v>
      </c>
      <c r="L17" s="154">
        <f t="shared" si="6"/>
        <v>198.23658153612337</v>
      </c>
      <c r="M17" s="154">
        <f t="shared" si="6"/>
        <v>216.34383922975644</v>
      </c>
      <c r="N17" s="154">
        <f t="shared" si="6"/>
        <v>186.93379884741088</v>
      </c>
      <c r="O17" s="154">
        <f t="shared" si="6"/>
        <v>280.12409822292682</v>
      </c>
      <c r="P17" s="154">
        <f t="shared" si="6"/>
        <v>462.00564836059743</v>
      </c>
      <c r="Q17" s="154">
        <f t="shared" si="6"/>
        <v>537.93035391162721</v>
      </c>
      <c r="R17" s="154">
        <f t="shared" si="6"/>
        <v>487.74535268246626</v>
      </c>
      <c r="S17" s="154">
        <f t="shared" si="6"/>
        <v>479.60292131211997</v>
      </c>
      <c r="T17" s="154">
        <f t="shared" si="6"/>
        <v>478.11541899358679</v>
      </c>
      <c r="U17" s="154">
        <f t="shared" si="6"/>
        <v>473.56894969857348</v>
      </c>
      <c r="V17" s="154">
        <f t="shared" si="6"/>
        <v>456.78557352619629</v>
      </c>
      <c r="W17" s="154">
        <f t="shared" si="6"/>
        <v>444.80851616708713</v>
      </c>
      <c r="X17" s="154">
        <f t="shared" si="6"/>
        <v>869.57185988485026</v>
      </c>
      <c r="Y17" s="154">
        <f t="shared" si="6"/>
        <v>990.98126629758121</v>
      </c>
      <c r="Z17" s="154">
        <f t="shared" si="6"/>
        <v>1556.7584922170536</v>
      </c>
      <c r="AA17" s="154">
        <f t="shared" si="6"/>
        <v>1393.4018646112659</v>
      </c>
      <c r="AB17" s="154">
        <f t="shared" si="6"/>
        <v>1391.9209450624717</v>
      </c>
      <c r="AC17" s="154">
        <f t="shared" si="6"/>
        <v>1281.3105455922127</v>
      </c>
      <c r="AD17" s="154">
        <f t="shared" si="6"/>
        <v>1328.7342410906138</v>
      </c>
      <c r="AE17" s="154">
        <f t="shared" si="6"/>
        <v>1353.4714335748733</v>
      </c>
      <c r="AF17" s="154">
        <f t="shared" si="6"/>
        <v>1368.5549133196287</v>
      </c>
      <c r="AG17" s="154">
        <f t="shared" si="6"/>
        <v>1392.8009611325194</v>
      </c>
      <c r="AH17" s="154">
        <f t="shared" si="6"/>
        <v>1354.0817500285532</v>
      </c>
      <c r="AI17" s="154">
        <f t="shared" si="6"/>
        <v>1385.559079923195</v>
      </c>
      <c r="AJ17" s="154">
        <f t="shared" si="6"/>
        <v>1382.5326490562106</v>
      </c>
      <c r="AK17" s="154">
        <f t="shared" si="6"/>
        <v>1363.2348061869016</v>
      </c>
      <c r="AL17" s="154">
        <f t="shared" si="6"/>
        <v>1347.2027898796412</v>
      </c>
      <c r="AM17" s="154">
        <f t="shared" si="6"/>
        <v>1361.0898434635815</v>
      </c>
      <c r="AN17" s="154">
        <f t="shared" si="6"/>
        <v>1354.2007303406649</v>
      </c>
      <c r="AO17" s="154">
        <f t="shared" ref="AO17" si="7">AO49</f>
        <v>1402.6496416686878</v>
      </c>
      <c r="AP17" s="645"/>
      <c r="AQ17" s="645"/>
      <c r="AR17" s="645"/>
      <c r="AS17" s="650"/>
      <c r="AT17" s="650"/>
      <c r="AU17" s="650"/>
    </row>
    <row r="18" spans="1:72" customFormat="1" ht="16.350000000000001" customHeight="1" x14ac:dyDescent="0.25">
      <c r="A18" s="260" t="s">
        <v>74</v>
      </c>
      <c r="B18" s="263" t="s">
        <v>62</v>
      </c>
      <c r="C18" s="610" t="s">
        <v>62</v>
      </c>
      <c r="D18" s="110" t="str">
        <f>D50</f>
        <v>Kísil- og kísilmálmframleiðsla</v>
      </c>
      <c r="E18" s="110" t="s">
        <v>229</v>
      </c>
      <c r="F18" s="110" t="s">
        <v>62</v>
      </c>
      <c r="G18" s="182" t="s">
        <v>207</v>
      </c>
      <c r="H18" s="154">
        <f t="shared" ref="H18:AN18" si="8">H50</f>
        <v>210.55472170666667</v>
      </c>
      <c r="I18" s="154">
        <f t="shared" si="8"/>
        <v>176.80528261706667</v>
      </c>
      <c r="J18" s="154">
        <f t="shared" si="8"/>
        <v>188.28332888506674</v>
      </c>
      <c r="K18" s="154">
        <f t="shared" si="8"/>
        <v>238.53559058533341</v>
      </c>
      <c r="L18" s="154">
        <f t="shared" si="8"/>
        <v>232.49217533253341</v>
      </c>
      <c r="M18" s="154">
        <f t="shared" si="8"/>
        <v>245.96401927226668</v>
      </c>
      <c r="N18" s="154">
        <f t="shared" si="8"/>
        <v>235.22782835253329</v>
      </c>
      <c r="O18" s="154">
        <f t="shared" si="8"/>
        <v>257.17700316373327</v>
      </c>
      <c r="P18" s="154">
        <f t="shared" si="8"/>
        <v>198.58720348559996</v>
      </c>
      <c r="Q18" s="154">
        <f t="shared" si="8"/>
        <v>257.83106455839993</v>
      </c>
      <c r="R18" s="154">
        <f t="shared" si="8"/>
        <v>365.65036656475542</v>
      </c>
      <c r="S18" s="154">
        <f t="shared" si="8"/>
        <v>386.08921316544843</v>
      </c>
      <c r="T18" s="154">
        <f t="shared" si="8"/>
        <v>403.9326403148857</v>
      </c>
      <c r="U18" s="154">
        <f t="shared" si="8"/>
        <v>402.47385277209042</v>
      </c>
      <c r="V18" s="154">
        <f t="shared" si="8"/>
        <v>401.96736076842336</v>
      </c>
      <c r="W18" s="154">
        <f t="shared" si="8"/>
        <v>379.94289400639997</v>
      </c>
      <c r="X18" s="154">
        <f t="shared" si="8"/>
        <v>381.71962690880014</v>
      </c>
      <c r="Y18" s="154">
        <f t="shared" si="8"/>
        <v>401.35289110400004</v>
      </c>
      <c r="Z18" s="154">
        <f t="shared" si="8"/>
        <v>351.97302632799983</v>
      </c>
      <c r="AA18" s="154">
        <f t="shared" si="8"/>
        <v>353.35887106239988</v>
      </c>
      <c r="AB18" s="154">
        <f t="shared" si="8"/>
        <v>372.5620256512002</v>
      </c>
      <c r="AC18" s="154">
        <f t="shared" si="8"/>
        <v>380.41566972484725</v>
      </c>
      <c r="AD18" s="154">
        <f t="shared" si="8"/>
        <v>413.43718523066923</v>
      </c>
      <c r="AE18" s="154">
        <f t="shared" si="8"/>
        <v>409.50779191578886</v>
      </c>
      <c r="AF18" s="154">
        <f t="shared" si="8"/>
        <v>372.27909117182412</v>
      </c>
      <c r="AG18" s="154">
        <f t="shared" si="8"/>
        <v>404.56447331306254</v>
      </c>
      <c r="AH18" s="154">
        <f t="shared" si="8"/>
        <v>409.12563724381266</v>
      </c>
      <c r="AI18" s="154">
        <f t="shared" si="8"/>
        <v>431.82186025965416</v>
      </c>
      <c r="AJ18" s="154">
        <f t="shared" si="8"/>
        <v>455.77922710046619</v>
      </c>
      <c r="AK18" s="154">
        <f t="shared" si="8"/>
        <v>432.40627007368812</v>
      </c>
      <c r="AL18" s="154">
        <f t="shared" si="8"/>
        <v>418.71234892799316</v>
      </c>
      <c r="AM18" s="154">
        <f t="shared" si="8"/>
        <v>476.02459170932525</v>
      </c>
      <c r="AN18" s="154">
        <f t="shared" si="8"/>
        <v>517.72039053568778</v>
      </c>
      <c r="AO18" s="154">
        <f t="shared" ref="AO18" si="9">AO50</f>
        <v>408.20430474231648</v>
      </c>
      <c r="AP18" s="645"/>
      <c r="AQ18" s="645"/>
      <c r="AR18" s="645"/>
      <c r="AS18" s="650"/>
      <c r="AT18" s="650"/>
      <c r="AU18" s="650"/>
    </row>
    <row r="19" spans="1:72" customFormat="1" ht="16.350000000000001" customHeight="1" x14ac:dyDescent="0.25">
      <c r="A19" s="260" t="s">
        <v>58</v>
      </c>
      <c r="B19" s="263" t="s">
        <v>62</v>
      </c>
      <c r="C19" s="610" t="s">
        <v>62</v>
      </c>
      <c r="D19" s="110" t="s">
        <v>2</v>
      </c>
      <c r="E19" s="110" t="s">
        <v>176</v>
      </c>
      <c r="F19" s="110" t="s">
        <v>62</v>
      </c>
      <c r="G19" s="182" t="s">
        <v>207</v>
      </c>
      <c r="H19" s="154">
        <f t="shared" ref="H19:AN19" si="10">H69</f>
        <v>675.94908768375478</v>
      </c>
      <c r="I19" s="154">
        <f t="shared" si="10"/>
        <v>659.55364023002051</v>
      </c>
      <c r="J19" s="154">
        <f t="shared" si="10"/>
        <v>642.83482134737051</v>
      </c>
      <c r="K19" s="154">
        <f t="shared" si="10"/>
        <v>643.95967499155302</v>
      </c>
      <c r="L19" s="154">
        <f t="shared" si="10"/>
        <v>648.85440928937294</v>
      </c>
      <c r="M19" s="154">
        <f t="shared" si="10"/>
        <v>629.18752134430133</v>
      </c>
      <c r="N19" s="154">
        <f t="shared" si="10"/>
        <v>641.37405453316217</v>
      </c>
      <c r="O19" s="154">
        <f t="shared" si="10"/>
        <v>633.39698629258396</v>
      </c>
      <c r="P19" s="154">
        <f t="shared" si="10"/>
        <v>646.19485103936051</v>
      </c>
      <c r="Q19" s="154">
        <f t="shared" si="10"/>
        <v>643.83713580707081</v>
      </c>
      <c r="R19" s="154">
        <f t="shared" si="10"/>
        <v>626.45445273314692</v>
      </c>
      <c r="S19" s="154">
        <f t="shared" si="10"/>
        <v>628.00522407224116</v>
      </c>
      <c r="T19" s="154">
        <f t="shared" si="10"/>
        <v>610.38817020589818</v>
      </c>
      <c r="U19" s="154">
        <f t="shared" si="10"/>
        <v>602.24448114116944</v>
      </c>
      <c r="V19" s="154">
        <f t="shared" si="10"/>
        <v>594.79132374829101</v>
      </c>
      <c r="W19" s="154">
        <f t="shared" si="10"/>
        <v>596.85981550894428</v>
      </c>
      <c r="X19" s="154">
        <f t="shared" si="10"/>
        <v>623.90469093660488</v>
      </c>
      <c r="Y19" s="154">
        <f t="shared" si="10"/>
        <v>640.55199733106656</v>
      </c>
      <c r="Z19" s="154">
        <f t="shared" si="10"/>
        <v>656.17536650820671</v>
      </c>
      <c r="AA19" s="154">
        <f t="shared" si="10"/>
        <v>644.87020767608908</v>
      </c>
      <c r="AB19" s="154">
        <f t="shared" si="10"/>
        <v>633.55642453758139</v>
      </c>
      <c r="AC19" s="154">
        <f t="shared" si="10"/>
        <v>630.74495966941947</v>
      </c>
      <c r="AD19" s="154">
        <f t="shared" si="10"/>
        <v>622.89420640662797</v>
      </c>
      <c r="AE19" s="154">
        <f t="shared" si="10"/>
        <v>613.08864978364238</v>
      </c>
      <c r="AF19" s="154">
        <f t="shared" si="10"/>
        <v>653.85144959846127</v>
      </c>
      <c r="AG19" s="154">
        <f t="shared" si="10"/>
        <v>644.43474378086751</v>
      </c>
      <c r="AH19" s="154">
        <f t="shared" si="10"/>
        <v>643.01119834845065</v>
      </c>
      <c r="AI19" s="154">
        <f t="shared" si="10"/>
        <v>644.48627704810951</v>
      </c>
      <c r="AJ19" s="154">
        <f t="shared" si="10"/>
        <v>621.42952362853339</v>
      </c>
      <c r="AK19" s="154">
        <f t="shared" si="10"/>
        <v>605.22420471066539</v>
      </c>
      <c r="AL19" s="154">
        <f t="shared" si="10"/>
        <v>602.79362788269862</v>
      </c>
      <c r="AM19" s="154">
        <f t="shared" si="10"/>
        <v>605.61397114701299</v>
      </c>
      <c r="AN19" s="154">
        <f t="shared" si="10"/>
        <v>591.10171100696436</v>
      </c>
      <c r="AO19" s="154">
        <f t="shared" ref="AO19" si="11">AO69</f>
        <v>565.23858042692223</v>
      </c>
      <c r="AP19" s="645"/>
      <c r="AQ19" s="645"/>
      <c r="AR19" s="645"/>
      <c r="AS19" s="650"/>
      <c r="AT19" s="650"/>
      <c r="AU19" s="650"/>
    </row>
    <row r="20" spans="1:72" customFormat="1" ht="16.350000000000001" customHeight="1" x14ac:dyDescent="0.25">
      <c r="A20" s="260" t="s">
        <v>60</v>
      </c>
      <c r="B20" s="263" t="s">
        <v>62</v>
      </c>
      <c r="C20" s="610"/>
      <c r="D20" s="110" t="s">
        <v>1</v>
      </c>
      <c r="E20" s="110" t="s">
        <v>177</v>
      </c>
      <c r="F20" s="110"/>
      <c r="G20" s="182" t="s">
        <v>207</v>
      </c>
      <c r="H20" s="154">
        <f t="shared" ref="H20:AN20" si="12">H114</f>
        <v>208.86543388980257</v>
      </c>
      <c r="I20" s="154">
        <f t="shared" si="12"/>
        <v>213.41616032951399</v>
      </c>
      <c r="J20" s="154">
        <f t="shared" si="12"/>
        <v>226.78775805930383</v>
      </c>
      <c r="K20" s="154">
        <f t="shared" si="12"/>
        <v>237.7327253056668</v>
      </c>
      <c r="L20" s="154">
        <f t="shared" si="12"/>
        <v>246.3649651671289</v>
      </c>
      <c r="M20" s="154">
        <f t="shared" si="12"/>
        <v>256.89671479235574</v>
      </c>
      <c r="N20" s="154">
        <f t="shared" si="12"/>
        <v>266.38900035341135</v>
      </c>
      <c r="O20" s="154">
        <f t="shared" si="12"/>
        <v>273.79124109461782</v>
      </c>
      <c r="P20" s="154">
        <f t="shared" si="12"/>
        <v>276.70266474806351</v>
      </c>
      <c r="Q20" s="154">
        <f t="shared" si="12"/>
        <v>284.60270191127057</v>
      </c>
      <c r="R20" s="154">
        <f t="shared" si="12"/>
        <v>294.12159798670643</v>
      </c>
      <c r="S20" s="154">
        <f t="shared" si="12"/>
        <v>303.57161603031494</v>
      </c>
      <c r="T20" s="154">
        <f t="shared" si="12"/>
        <v>308.44625342390196</v>
      </c>
      <c r="U20" s="154">
        <f t="shared" si="12"/>
        <v>309.92919118757391</v>
      </c>
      <c r="V20" s="154">
        <f t="shared" si="12"/>
        <v>319.41760759616034</v>
      </c>
      <c r="W20" s="154">
        <f t="shared" si="12"/>
        <v>312.32873667492953</v>
      </c>
      <c r="X20" s="154">
        <f t="shared" si="12"/>
        <v>335.53304135820196</v>
      </c>
      <c r="Y20" s="154">
        <f t="shared" si="12"/>
        <v>339.10305914403597</v>
      </c>
      <c r="Z20" s="154">
        <f t="shared" si="12"/>
        <v>321.6270298608535</v>
      </c>
      <c r="AA20" s="154">
        <f t="shared" si="12"/>
        <v>311.77007726971436</v>
      </c>
      <c r="AB20" s="154">
        <f t="shared" si="12"/>
        <v>308.25597965028646</v>
      </c>
      <c r="AC20" s="154">
        <f t="shared" si="12"/>
        <v>288.84479993931751</v>
      </c>
      <c r="AD20" s="154">
        <f t="shared" si="12"/>
        <v>268.40938332017515</v>
      </c>
      <c r="AE20" s="154">
        <f t="shared" si="12"/>
        <v>267.7715942918208</v>
      </c>
      <c r="AF20" s="154">
        <f t="shared" si="12"/>
        <v>267.4030362587236</v>
      </c>
      <c r="AG20" s="154">
        <f t="shared" si="12"/>
        <v>265.98677841049454</v>
      </c>
      <c r="AH20" s="154">
        <f t="shared" si="12"/>
        <v>262.17485835318359</v>
      </c>
      <c r="AI20" s="154">
        <f t="shared" si="12"/>
        <v>259.3943788394256</v>
      </c>
      <c r="AJ20" s="154">
        <f t="shared" si="12"/>
        <v>257.99378887546436</v>
      </c>
      <c r="AK20" s="154">
        <f t="shared" si="12"/>
        <v>233.71083193742567</v>
      </c>
      <c r="AL20" s="154">
        <f t="shared" si="12"/>
        <v>260.35600307991979</v>
      </c>
      <c r="AM20" s="154">
        <f t="shared" si="12"/>
        <v>257.68679152971572</v>
      </c>
      <c r="AN20" s="154">
        <f t="shared" si="12"/>
        <v>247.38837392697201</v>
      </c>
      <c r="AO20" s="154">
        <f t="shared" ref="AO20" si="13">AO114</f>
        <v>234.073911665163</v>
      </c>
      <c r="AP20" s="645"/>
      <c r="AQ20" s="645"/>
      <c r="AR20" s="645"/>
      <c r="AS20" s="650"/>
      <c r="AT20" s="650"/>
      <c r="AU20" s="650"/>
    </row>
    <row r="21" spans="1:72" customFormat="1" ht="16.350000000000001" customHeight="1" x14ac:dyDescent="0.25">
      <c r="A21" s="674" t="s">
        <v>134</v>
      </c>
      <c r="B21" s="263" t="s">
        <v>62</v>
      </c>
      <c r="C21" s="174"/>
      <c r="D21" s="113" t="s">
        <v>25</v>
      </c>
      <c r="E21" s="110" t="s">
        <v>280</v>
      </c>
      <c r="F21" s="113"/>
      <c r="G21" s="182" t="s">
        <v>207</v>
      </c>
      <c r="H21" s="154">
        <f t="shared" ref="H21:AO21" si="14">H10-SUM(H14:H20)</f>
        <v>595.9207178401648</v>
      </c>
      <c r="I21" s="154">
        <f t="shared" si="14"/>
        <v>500.3928292619089</v>
      </c>
      <c r="J21" s="154">
        <f t="shared" si="14"/>
        <v>545.35980941692424</v>
      </c>
      <c r="K21" s="154">
        <f t="shared" si="14"/>
        <v>574.62488491052136</v>
      </c>
      <c r="L21" s="154">
        <f t="shared" si="14"/>
        <v>545.6019607885778</v>
      </c>
      <c r="M21" s="154">
        <f t="shared" si="14"/>
        <v>586.05639036025423</v>
      </c>
      <c r="N21" s="154">
        <f t="shared" si="14"/>
        <v>658.82758155898864</v>
      </c>
      <c r="O21" s="154">
        <f t="shared" si="14"/>
        <v>698.95776724401367</v>
      </c>
      <c r="P21" s="154">
        <f t="shared" si="14"/>
        <v>694.53472885910878</v>
      </c>
      <c r="Q21" s="154">
        <f t="shared" si="14"/>
        <v>733.1228970075822</v>
      </c>
      <c r="R21" s="154">
        <f t="shared" si="14"/>
        <v>662.03766728394021</v>
      </c>
      <c r="S21" s="154">
        <f t="shared" si="14"/>
        <v>696.51780728964604</v>
      </c>
      <c r="T21" s="154">
        <f t="shared" si="14"/>
        <v>667.54225723950367</v>
      </c>
      <c r="U21" s="154">
        <f t="shared" si="14"/>
        <v>615.4269260691517</v>
      </c>
      <c r="V21" s="154">
        <f t="shared" si="14"/>
        <v>694.78967040343923</v>
      </c>
      <c r="W21" s="154">
        <f t="shared" si="14"/>
        <v>647.46571198294805</v>
      </c>
      <c r="X21" s="154">
        <f t="shared" si="14"/>
        <v>675.69994219588625</v>
      </c>
      <c r="Y21" s="154">
        <f t="shared" si="14"/>
        <v>675.15204010271464</v>
      </c>
      <c r="Z21" s="154">
        <f t="shared" si="14"/>
        <v>619.38864107544123</v>
      </c>
      <c r="AA21" s="154">
        <f t="shared" si="14"/>
        <v>458.99286251975718</v>
      </c>
      <c r="AB21" s="154">
        <f t="shared" si="14"/>
        <v>421.94394461049978</v>
      </c>
      <c r="AC21" s="154">
        <f t="shared" si="14"/>
        <v>432.4454521284888</v>
      </c>
      <c r="AD21" s="154">
        <f t="shared" si="14"/>
        <v>390.63366398065045</v>
      </c>
      <c r="AE21" s="154">
        <f t="shared" si="14"/>
        <v>403.11411708408559</v>
      </c>
      <c r="AF21" s="154">
        <f t="shared" si="14"/>
        <v>387.234171915562</v>
      </c>
      <c r="AG21" s="154">
        <f t="shared" si="14"/>
        <v>406.47806010601744</v>
      </c>
      <c r="AH21" s="154">
        <f t="shared" si="14"/>
        <v>440.66032610534421</v>
      </c>
      <c r="AI21" s="154">
        <f t="shared" si="14"/>
        <v>415.5523644833047</v>
      </c>
      <c r="AJ21" s="154">
        <f t="shared" si="14"/>
        <v>424.75885177740929</v>
      </c>
      <c r="AK21" s="154">
        <f t="shared" si="14"/>
        <v>419.1764970146487</v>
      </c>
      <c r="AL21" s="154">
        <f t="shared" si="14"/>
        <v>356.48374952360155</v>
      </c>
      <c r="AM21" s="154">
        <f t="shared" si="14"/>
        <v>330.03668512000877</v>
      </c>
      <c r="AN21" s="154">
        <f t="shared" si="14"/>
        <v>367.38398322124613</v>
      </c>
      <c r="AO21" s="154">
        <f t="shared" si="14"/>
        <v>329.2895244024412</v>
      </c>
      <c r="AP21" s="645"/>
      <c r="AQ21" s="645"/>
      <c r="AR21" s="645"/>
      <c r="AS21" s="650"/>
      <c r="AT21" s="650"/>
      <c r="AU21" s="650"/>
    </row>
    <row r="22" spans="1:72" customFormat="1" ht="16.350000000000001" customHeight="1" x14ac:dyDescent="0.25">
      <c r="A22" s="674" t="s">
        <v>63</v>
      </c>
      <c r="B22" s="263" t="s">
        <v>62</v>
      </c>
      <c r="C22" s="634"/>
      <c r="D22" s="112" t="s">
        <v>190</v>
      </c>
      <c r="E22" s="112"/>
      <c r="F22" s="112"/>
      <c r="G22" s="347" t="s">
        <v>209</v>
      </c>
      <c r="H22" s="24">
        <v>3628.0157079280607</v>
      </c>
      <c r="I22" s="24">
        <v>3419.3025445998255</v>
      </c>
      <c r="J22" s="24">
        <v>3353.7789594449409</v>
      </c>
      <c r="K22" s="24">
        <v>3437.1806913424134</v>
      </c>
      <c r="L22" s="24">
        <v>3368.8548636060264</v>
      </c>
      <c r="M22" s="24">
        <v>3496.6420758941767</v>
      </c>
      <c r="N22" s="24">
        <v>3550.8918305317593</v>
      </c>
      <c r="O22" s="24">
        <v>3709.054045355047</v>
      </c>
      <c r="P22" s="24">
        <v>3854.5906102948798</v>
      </c>
      <c r="Q22" s="24">
        <v>4070.3914515356041</v>
      </c>
      <c r="R22" s="24">
        <v>4097.5243472931761</v>
      </c>
      <c r="S22" s="24">
        <v>3996.3853891597464</v>
      </c>
      <c r="T22" s="24">
        <v>4081.5020909931454</v>
      </c>
      <c r="U22" s="24">
        <v>4051.5576505138602</v>
      </c>
      <c r="V22" s="24">
        <v>4160.5230509842941</v>
      </c>
      <c r="W22" s="24">
        <v>4018.0763356168222</v>
      </c>
      <c r="X22" s="24">
        <v>4575.4729341254888</v>
      </c>
      <c r="Y22" s="24">
        <v>4881.107013637572</v>
      </c>
      <c r="Z22" s="24">
        <v>5262.5903383388104</v>
      </c>
      <c r="AA22" s="24">
        <v>4959.7779341297746</v>
      </c>
      <c r="AB22" s="24">
        <v>4864.0464661191727</v>
      </c>
      <c r="AC22" s="24">
        <v>4650.4797952718982</v>
      </c>
      <c r="AD22" s="24">
        <v>4641.2116290272625</v>
      </c>
      <c r="AE22" s="24">
        <v>4643.757562706659</v>
      </c>
      <c r="AF22" s="24">
        <v>4647.1881599599255</v>
      </c>
      <c r="AG22" s="24">
        <v>4729.7938990589519</v>
      </c>
      <c r="AH22" s="24">
        <v>4681.8317823879133</v>
      </c>
      <c r="AI22" s="24">
        <v>4768.0893133156778</v>
      </c>
      <c r="AJ22" s="24">
        <v>4825.6850234346275</v>
      </c>
      <c r="AK22" s="24">
        <v>4695.3815438862666</v>
      </c>
      <c r="AL22" s="24">
        <v>4504.7644315253747</v>
      </c>
      <c r="AM22" s="24">
        <v>4625.7893111022659</v>
      </c>
      <c r="AN22" s="24">
        <v>4662.9855484032605</v>
      </c>
      <c r="AO22" s="24">
        <v>4521.4944563620729</v>
      </c>
      <c r="AP22" s="645"/>
      <c r="AQ22" s="645"/>
      <c r="AR22" s="645"/>
      <c r="AS22" s="650"/>
      <c r="AT22" s="650"/>
      <c r="AU22" s="650"/>
    </row>
    <row r="23" spans="1:72" ht="16.350000000000001" customHeight="1" x14ac:dyDescent="0.25">
      <c r="A23" s="674"/>
      <c r="C23" s="634"/>
      <c r="D23" s="634"/>
      <c r="E23" s="634"/>
      <c r="F23" s="634"/>
      <c r="G23" s="633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</row>
    <row r="24" spans="1:72" s="303" customFormat="1" ht="38.25" customHeight="1" x14ac:dyDescent="0.4">
      <c r="A24" s="268"/>
      <c r="B24" s="262"/>
      <c r="C24" s="304"/>
      <c r="D24" s="488" t="s">
        <v>296</v>
      </c>
      <c r="E24" s="304"/>
      <c r="F24" s="304"/>
      <c r="G24" s="302"/>
      <c r="H24" s="474"/>
      <c r="I24" s="475"/>
      <c r="J24" s="475"/>
      <c r="K24" s="475"/>
      <c r="L24" s="475"/>
      <c r="M24" s="475"/>
      <c r="N24" s="475"/>
      <c r="O24" s="475"/>
      <c r="P24" s="475"/>
      <c r="Q24" s="475"/>
      <c r="R24" s="475"/>
      <c r="S24" s="475"/>
      <c r="T24" s="475"/>
      <c r="U24" s="475"/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</row>
    <row r="25" spans="1:72" s="487" customFormat="1" ht="21.75" customHeight="1" x14ac:dyDescent="0.25">
      <c r="A25" s="675"/>
      <c r="B25" s="592" t="s">
        <v>62</v>
      </c>
      <c r="C25" s="483"/>
      <c r="D25" s="482"/>
      <c r="E25" s="483"/>
      <c r="F25" s="483"/>
      <c r="G25" s="484"/>
      <c r="H25" s="485">
        <v>1990</v>
      </c>
      <c r="I25" s="486">
        <v>1991</v>
      </c>
      <c r="J25" s="486">
        <v>1992</v>
      </c>
      <c r="K25" s="486">
        <v>1993</v>
      </c>
      <c r="L25" s="486">
        <v>1994</v>
      </c>
      <c r="M25" s="486">
        <v>1995</v>
      </c>
      <c r="N25" s="486">
        <v>1996</v>
      </c>
      <c r="O25" s="486">
        <v>1997</v>
      </c>
      <c r="P25" s="486">
        <v>1998</v>
      </c>
      <c r="Q25" s="486">
        <v>1999</v>
      </c>
      <c r="R25" s="486">
        <v>2000</v>
      </c>
      <c r="S25" s="486">
        <v>2001</v>
      </c>
      <c r="T25" s="486">
        <v>2002</v>
      </c>
      <c r="U25" s="486">
        <v>2003</v>
      </c>
      <c r="V25" s="486">
        <v>2004</v>
      </c>
      <c r="W25" s="486">
        <v>2005</v>
      </c>
      <c r="X25" s="486">
        <v>2006</v>
      </c>
      <c r="Y25" s="486">
        <v>2007</v>
      </c>
      <c r="Z25" s="486">
        <v>2008</v>
      </c>
      <c r="AA25" s="486">
        <v>2009</v>
      </c>
      <c r="AB25" s="486">
        <v>2010</v>
      </c>
      <c r="AC25" s="486">
        <v>2011</v>
      </c>
      <c r="AD25" s="486">
        <v>2012</v>
      </c>
      <c r="AE25" s="486">
        <v>2013</v>
      </c>
      <c r="AF25" s="486">
        <v>2014</v>
      </c>
      <c r="AG25" s="486">
        <v>2015</v>
      </c>
      <c r="AH25" s="486">
        <v>2016</v>
      </c>
      <c r="AI25" s="486">
        <v>2017</v>
      </c>
      <c r="AJ25" s="486">
        <v>2018</v>
      </c>
      <c r="AK25" s="486">
        <v>2019</v>
      </c>
      <c r="AL25" s="486">
        <v>2020</v>
      </c>
      <c r="AM25" s="486">
        <v>2021</v>
      </c>
      <c r="AN25" s="486">
        <v>2022</v>
      </c>
      <c r="AO25" s="486">
        <v>2023</v>
      </c>
      <c r="AP25" s="486"/>
      <c r="AQ25" s="486"/>
      <c r="AR25" s="486"/>
      <c r="AS25" s="486"/>
      <c r="AT25" s="486"/>
      <c r="AU25" s="486"/>
      <c r="AV25" s="486"/>
    </row>
    <row r="26" spans="1:72" s="16" customFormat="1" ht="24" customHeight="1" x14ac:dyDescent="0.25">
      <c r="A26" s="256"/>
      <c r="B26" s="262" t="s">
        <v>62</v>
      </c>
      <c r="C26" s="663"/>
      <c r="D26" s="663" t="str">
        <f>$D$3</f>
        <v>Söguleg losun | Historical Emissions</v>
      </c>
      <c r="E26" s="663"/>
      <c r="F26" s="663"/>
      <c r="G26" s="663"/>
      <c r="H26" s="161"/>
      <c r="I26" s="16" t="s">
        <v>62</v>
      </c>
      <c r="J26" s="162"/>
      <c r="K26" s="163"/>
      <c r="L26" s="160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  <c r="BM26" s="164"/>
      <c r="BN26" s="164"/>
      <c r="BO26" s="164"/>
      <c r="BP26" s="164"/>
      <c r="BQ26" s="164"/>
      <c r="BR26" s="164"/>
      <c r="BS26" s="164"/>
      <c r="BT26" s="164"/>
    </row>
    <row r="27" spans="1:72" s="25" customFormat="1" ht="15" customHeight="1" x14ac:dyDescent="0.25">
      <c r="A27" s="260" t="s">
        <v>64</v>
      </c>
      <c r="B27" s="262" t="s">
        <v>62</v>
      </c>
      <c r="C27" s="9"/>
      <c r="D27" s="110" t="s">
        <v>6</v>
      </c>
      <c r="E27" s="110" t="s">
        <v>194</v>
      </c>
      <c r="G27" s="182" t="s">
        <v>207</v>
      </c>
      <c r="H27" s="23">
        <v>760.43743715697804</v>
      </c>
      <c r="I27" s="23">
        <v>738.54790545981575</v>
      </c>
      <c r="J27" s="23">
        <v>817.72261535831558</v>
      </c>
      <c r="K27" s="23">
        <v>875.35407857239727</v>
      </c>
      <c r="L27" s="23">
        <v>858.59988349043726</v>
      </c>
      <c r="M27" s="23">
        <v>921.58739468062106</v>
      </c>
      <c r="N27" s="23">
        <v>941.8355393211059</v>
      </c>
      <c r="O27" s="23">
        <v>928.43528249451151</v>
      </c>
      <c r="P27" s="23">
        <v>913.7304185060168</v>
      </c>
      <c r="Q27" s="23">
        <v>896.73666811718942</v>
      </c>
      <c r="R27" s="23">
        <v>891.62636675738338</v>
      </c>
      <c r="S27" s="23">
        <v>735.43512282644895</v>
      </c>
      <c r="T27" s="23">
        <v>833.44738299320807</v>
      </c>
      <c r="U27" s="23">
        <v>800.59763840041353</v>
      </c>
      <c r="V27" s="23">
        <v>822.10422373737845</v>
      </c>
      <c r="W27" s="23">
        <v>742.27579695757936</v>
      </c>
      <c r="X27" s="23">
        <v>676.16624793131371</v>
      </c>
      <c r="Y27" s="23">
        <v>768.90031104164586</v>
      </c>
      <c r="Z27" s="23">
        <v>706.67813037021858</v>
      </c>
      <c r="AA27" s="23">
        <v>762.70393720745039</v>
      </c>
      <c r="AB27" s="23">
        <v>726.56824505484042</v>
      </c>
      <c r="AC27" s="23">
        <v>657.20260984912954</v>
      </c>
      <c r="AD27" s="23">
        <v>651.37378056662806</v>
      </c>
      <c r="AE27" s="23">
        <v>614.72353826059737</v>
      </c>
      <c r="AF27" s="23">
        <v>606.24731041801465</v>
      </c>
      <c r="AG27" s="23">
        <v>621.21740588116916</v>
      </c>
      <c r="AH27" s="23">
        <v>518.76690503112491</v>
      </c>
      <c r="AI27" s="23">
        <v>530.38142924834813</v>
      </c>
      <c r="AJ27" s="23">
        <v>546.90019133575004</v>
      </c>
      <c r="AK27" s="23">
        <v>518.36261174209733</v>
      </c>
      <c r="AL27" s="23">
        <v>509.49421478812258</v>
      </c>
      <c r="AM27" s="23">
        <v>569.41865140399079</v>
      </c>
      <c r="AN27" s="23">
        <v>481.51547449283527</v>
      </c>
      <c r="AO27" s="23">
        <v>484.54957298019235</v>
      </c>
      <c r="AP27" s="649"/>
      <c r="AQ27" s="651"/>
      <c r="AR27" s="649"/>
      <c r="AS27" s="651"/>
      <c r="AT27" s="649"/>
      <c r="AU27" s="651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</row>
    <row r="28" spans="1:72" s="25" customFormat="1" ht="15" customHeight="1" x14ac:dyDescent="0.25">
      <c r="A28" s="260" t="s">
        <v>65</v>
      </c>
      <c r="B28" s="262" t="s">
        <v>62</v>
      </c>
      <c r="C28" s="9"/>
      <c r="D28" s="110" t="s">
        <v>7</v>
      </c>
      <c r="E28" s="110" t="s">
        <v>230</v>
      </c>
      <c r="G28" s="182" t="s">
        <v>207</v>
      </c>
      <c r="H28" s="23">
        <v>530.6875025223419</v>
      </c>
      <c r="I28" s="23">
        <v>549.15876425011709</v>
      </c>
      <c r="J28" s="23">
        <v>563.61369233292567</v>
      </c>
      <c r="K28" s="23">
        <v>560.42686948518008</v>
      </c>
      <c r="L28" s="23">
        <v>568.38582720172917</v>
      </c>
      <c r="M28" s="23">
        <v>558.148206043963</v>
      </c>
      <c r="N28" s="23">
        <v>538.7716287288938</v>
      </c>
      <c r="O28" s="23">
        <v>570.03307543849473</v>
      </c>
      <c r="P28" s="23">
        <v>578.61285730233681</v>
      </c>
      <c r="Q28" s="23">
        <v>604.17883527958486</v>
      </c>
      <c r="R28" s="23">
        <v>615.72240171712576</v>
      </c>
      <c r="S28" s="23">
        <v>622.27473347955288</v>
      </c>
      <c r="T28" s="23">
        <v>631.11207564596589</v>
      </c>
      <c r="U28" s="23">
        <v>709.88859870493513</v>
      </c>
      <c r="V28" s="23">
        <v>746.62253694691617</v>
      </c>
      <c r="W28" s="23">
        <v>774.95747101277266</v>
      </c>
      <c r="X28" s="23">
        <v>883.41839261624648</v>
      </c>
      <c r="Y28" s="23">
        <v>914.92890097852603</v>
      </c>
      <c r="Z28" s="23">
        <v>861.19918356733797</v>
      </c>
      <c r="AA28" s="23">
        <v>861.99735794171988</v>
      </c>
      <c r="AB28" s="23">
        <v>814.47490155229229</v>
      </c>
      <c r="AC28" s="23">
        <v>796.08775836848304</v>
      </c>
      <c r="AD28" s="23">
        <v>790.58048843189806</v>
      </c>
      <c r="AE28" s="23">
        <v>805.05443779585062</v>
      </c>
      <c r="AF28" s="23">
        <v>804.17166727771121</v>
      </c>
      <c r="AG28" s="23">
        <v>826.7581564348211</v>
      </c>
      <c r="AH28" s="23">
        <v>901.86470885099754</v>
      </c>
      <c r="AI28" s="23">
        <v>951.50372351364103</v>
      </c>
      <c r="AJ28" s="23">
        <v>977.00579166079274</v>
      </c>
      <c r="AK28" s="23">
        <v>956.64786180754822</v>
      </c>
      <c r="AL28" s="23">
        <v>830.53285744339826</v>
      </c>
      <c r="AM28" s="23">
        <v>859.5260140553471</v>
      </c>
      <c r="AN28" s="23">
        <v>925.53110026533784</v>
      </c>
      <c r="AO28" s="23">
        <v>920.79432047634907</v>
      </c>
      <c r="AP28" s="649"/>
      <c r="AQ28" s="651"/>
      <c r="AR28" s="649"/>
      <c r="AS28" s="651"/>
      <c r="AT28" s="649"/>
      <c r="AU28" s="651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</row>
    <row r="29" spans="1:72" s="171" customFormat="1" ht="15" customHeight="1" x14ac:dyDescent="0.2">
      <c r="A29" s="676" t="s">
        <v>112</v>
      </c>
      <c r="B29" s="262" t="s">
        <v>62</v>
      </c>
      <c r="C29" s="257"/>
      <c r="D29" s="208" t="s">
        <v>158</v>
      </c>
      <c r="E29" s="208" t="s">
        <v>197</v>
      </c>
      <c r="G29" s="203" t="s">
        <v>208</v>
      </c>
      <c r="H29" s="204">
        <v>412.88208020507892</v>
      </c>
      <c r="I29" s="204">
        <v>430.7534173393471</v>
      </c>
      <c r="J29" s="204">
        <v>443.42195495152623</v>
      </c>
      <c r="K29" s="204">
        <v>440.98328542376089</v>
      </c>
      <c r="L29" s="204">
        <v>447.82593515262602</v>
      </c>
      <c r="M29" s="204">
        <v>444.44045390177808</v>
      </c>
      <c r="N29" s="204">
        <v>445.76535797121687</v>
      </c>
      <c r="O29" s="204">
        <v>457.53476949292246</v>
      </c>
      <c r="P29" s="204">
        <v>473.93144145916375</v>
      </c>
      <c r="Q29" s="204">
        <v>489.2355336093907</v>
      </c>
      <c r="R29" s="204">
        <v>490.33227707311943</v>
      </c>
      <c r="S29" s="204">
        <v>495.78012421538534</v>
      </c>
      <c r="T29" s="204">
        <v>502.91767530127936</v>
      </c>
      <c r="U29" s="204">
        <v>534.79771307420606</v>
      </c>
      <c r="V29" s="204">
        <v>554.88863820376832</v>
      </c>
      <c r="W29" s="204">
        <v>576.84508928023104</v>
      </c>
      <c r="X29" s="204">
        <v>586.6833821751211</v>
      </c>
      <c r="Y29" s="204">
        <v>597.22032675328001</v>
      </c>
      <c r="Z29" s="204">
        <v>586.56601648134188</v>
      </c>
      <c r="AA29" s="204">
        <v>576.14011336189321</v>
      </c>
      <c r="AB29" s="204">
        <v>577.05310235979266</v>
      </c>
      <c r="AC29" s="204">
        <v>579.99808434302997</v>
      </c>
      <c r="AD29" s="204">
        <v>562.3419798403479</v>
      </c>
      <c r="AE29" s="204">
        <v>555.69765600598805</v>
      </c>
      <c r="AF29" s="204">
        <v>531.33308400476358</v>
      </c>
      <c r="AG29" s="204">
        <v>527.29405723494801</v>
      </c>
      <c r="AH29" s="204">
        <v>587.58042620927017</v>
      </c>
      <c r="AI29" s="204">
        <v>660.50392947211412</v>
      </c>
      <c r="AJ29" s="204">
        <v>700.35591764291371</v>
      </c>
      <c r="AK29" s="204">
        <v>652.41018017059184</v>
      </c>
      <c r="AL29" s="204">
        <v>558.72020821336594</v>
      </c>
      <c r="AM29" s="204">
        <v>544.1476202651794</v>
      </c>
      <c r="AN29" s="204">
        <v>577.83640958245837</v>
      </c>
      <c r="AO29" s="353">
        <v>567.63355826400584</v>
      </c>
      <c r="AP29" s="220"/>
      <c r="AR29" s="221"/>
    </row>
    <row r="30" spans="1:72" s="171" customFormat="1" ht="15" customHeight="1" x14ac:dyDescent="0.2">
      <c r="A30" s="676" t="s">
        <v>113</v>
      </c>
      <c r="B30" s="262" t="s">
        <v>62</v>
      </c>
      <c r="C30" s="257"/>
      <c r="D30" s="208" t="s">
        <v>159</v>
      </c>
      <c r="E30" s="208" t="s">
        <v>206</v>
      </c>
      <c r="G30" s="203" t="s">
        <v>208</v>
      </c>
      <c r="H30" s="204">
        <v>29.431321680806391</v>
      </c>
      <c r="I30" s="204">
        <v>29.635245002146675</v>
      </c>
      <c r="J30" s="204">
        <v>29.862408202847753</v>
      </c>
      <c r="K30" s="204">
        <v>30.076350549734268</v>
      </c>
      <c r="L30" s="204">
        <v>31.088018244144731</v>
      </c>
      <c r="M30" s="204">
        <v>30.831780755764971</v>
      </c>
      <c r="N30" s="204">
        <v>28.022911702617208</v>
      </c>
      <c r="O30" s="204">
        <v>30.629710172576939</v>
      </c>
      <c r="P30" s="204">
        <v>30.728774839882554</v>
      </c>
      <c r="Q30" s="204">
        <v>32.972506670235497</v>
      </c>
      <c r="R30" s="204">
        <v>35.2352656618609</v>
      </c>
      <c r="S30" s="204">
        <v>36.816691462963362</v>
      </c>
      <c r="T30" s="204">
        <v>37.523432544855197</v>
      </c>
      <c r="U30" s="204">
        <v>46.091303681247418</v>
      </c>
      <c r="V30" s="204">
        <v>49.9504823258643</v>
      </c>
      <c r="W30" s="204">
        <v>52.803509626746802</v>
      </c>
      <c r="X30" s="204">
        <v>85.629836102705809</v>
      </c>
      <c r="Y30" s="204">
        <v>99.871589192607686</v>
      </c>
      <c r="Z30" s="204">
        <v>99.742174865218416</v>
      </c>
      <c r="AA30" s="204">
        <v>88.542475788184859</v>
      </c>
      <c r="AB30" s="204">
        <v>93.924477387415664</v>
      </c>
      <c r="AC30" s="204">
        <v>99.817294019648216</v>
      </c>
      <c r="AD30" s="204">
        <v>96.74434483271969</v>
      </c>
      <c r="AE30" s="204">
        <v>92.760856330681975</v>
      </c>
      <c r="AF30" s="204">
        <v>80.711039441009433</v>
      </c>
      <c r="AG30" s="204">
        <v>74.793369888348423</v>
      </c>
      <c r="AH30" s="204">
        <v>87.558874920030377</v>
      </c>
      <c r="AI30" s="204">
        <v>84.02749226703726</v>
      </c>
      <c r="AJ30" s="204">
        <v>72.198198386582916</v>
      </c>
      <c r="AK30" s="204">
        <v>88.483380341867004</v>
      </c>
      <c r="AL30" s="204">
        <v>87.093305084858926</v>
      </c>
      <c r="AM30" s="204">
        <v>93.77517026092174</v>
      </c>
      <c r="AN30" s="204">
        <v>102.1106810956137</v>
      </c>
      <c r="AO30" s="353">
        <v>102.71776930021434</v>
      </c>
      <c r="AP30" s="220"/>
      <c r="AR30" s="221"/>
    </row>
    <row r="31" spans="1:72" s="171" customFormat="1" ht="15" customHeight="1" x14ac:dyDescent="0.2">
      <c r="A31" s="676" t="s">
        <v>114</v>
      </c>
      <c r="B31" s="262" t="s">
        <v>62</v>
      </c>
      <c r="C31" s="257"/>
      <c r="D31" s="208" t="s">
        <v>160</v>
      </c>
      <c r="E31" s="208" t="s">
        <v>205</v>
      </c>
      <c r="G31" s="203" t="s">
        <v>208</v>
      </c>
      <c r="H31" s="204">
        <v>85.995760628900797</v>
      </c>
      <c r="I31" s="204">
        <v>86.878997210429844</v>
      </c>
      <c r="J31" s="204">
        <v>87.943603245900476</v>
      </c>
      <c r="K31" s="204">
        <v>86.893549351809767</v>
      </c>
      <c r="L31" s="204">
        <v>86.943041149405772</v>
      </c>
      <c r="M31" s="204">
        <v>80.324459109194194</v>
      </c>
      <c r="N31" s="204">
        <v>62.372192946905933</v>
      </c>
      <c r="O31" s="204">
        <v>79.203905115971779</v>
      </c>
      <c r="P31" s="204">
        <v>71.462798795334052</v>
      </c>
      <c r="Q31" s="204">
        <v>79.423811160028819</v>
      </c>
      <c r="R31" s="204">
        <v>87.467623539833113</v>
      </c>
      <c r="S31" s="204">
        <v>86.988987627891163</v>
      </c>
      <c r="T31" s="204">
        <v>87.988566104125155</v>
      </c>
      <c r="U31" s="204">
        <v>126.23884184110277</v>
      </c>
      <c r="V31" s="204">
        <v>138.87141366765229</v>
      </c>
      <c r="W31" s="204">
        <v>141.86122938500509</v>
      </c>
      <c r="X31" s="204">
        <v>205.32691883584215</v>
      </c>
      <c r="Y31" s="204">
        <v>210.3098303573635</v>
      </c>
      <c r="Z31" s="204">
        <v>166.13945782123002</v>
      </c>
      <c r="AA31" s="204">
        <v>188.02147489264979</v>
      </c>
      <c r="AB31" s="204">
        <v>134.1016160935842</v>
      </c>
      <c r="AC31" s="204">
        <v>106.97668896142862</v>
      </c>
      <c r="AD31" s="204">
        <v>122.00927866632033</v>
      </c>
      <c r="AE31" s="204">
        <v>147.19626949523493</v>
      </c>
      <c r="AF31" s="204">
        <v>182.67685797144011</v>
      </c>
      <c r="AG31" s="204">
        <v>215.01428393220237</v>
      </c>
      <c r="AH31" s="204">
        <v>216.50327374773866</v>
      </c>
      <c r="AI31" s="204">
        <v>202.36914593579579</v>
      </c>
      <c r="AJ31" s="204">
        <v>196.26779201749869</v>
      </c>
      <c r="AK31" s="204">
        <v>214.0789294795716</v>
      </c>
      <c r="AL31" s="204">
        <v>183.43286589852292</v>
      </c>
      <c r="AM31" s="204">
        <v>220.46661772450273</v>
      </c>
      <c r="AN31" s="204">
        <v>244.34774127764283</v>
      </c>
      <c r="AO31" s="353">
        <v>249.17997154454216</v>
      </c>
      <c r="AP31" s="220"/>
      <c r="AR31" s="221"/>
    </row>
    <row r="32" spans="1:72" s="171" customFormat="1" ht="15" customHeight="1" x14ac:dyDescent="0.2">
      <c r="A32" s="676" t="s">
        <v>115</v>
      </c>
      <c r="B32" s="262" t="s">
        <v>62</v>
      </c>
      <c r="C32" s="257"/>
      <c r="D32" s="208" t="s">
        <v>161</v>
      </c>
      <c r="E32" s="208" t="s">
        <v>198</v>
      </c>
      <c r="G32" s="203" t="s">
        <v>208</v>
      </c>
      <c r="H32" s="204">
        <v>2.3783400075558552</v>
      </c>
      <c r="I32" s="204">
        <v>1.8911046981933961</v>
      </c>
      <c r="J32" s="204">
        <v>2.385725932651197</v>
      </c>
      <c r="K32" s="204">
        <v>2.4736841598751491</v>
      </c>
      <c r="L32" s="204">
        <v>2.5288326555525895</v>
      </c>
      <c r="M32" s="204">
        <v>2.5515122772257826</v>
      </c>
      <c r="N32" s="204">
        <v>2.6111661081538293</v>
      </c>
      <c r="O32" s="204">
        <v>2.6646906570236166</v>
      </c>
      <c r="P32" s="204">
        <v>2.4898422079564542</v>
      </c>
      <c r="Q32" s="204">
        <v>2.5469838399298927</v>
      </c>
      <c r="R32" s="204">
        <v>2.6872354423123475</v>
      </c>
      <c r="S32" s="204">
        <v>2.6889301733130897</v>
      </c>
      <c r="T32" s="204">
        <v>2.6824016957062171</v>
      </c>
      <c r="U32" s="204">
        <v>2.7607401083789553</v>
      </c>
      <c r="V32" s="204">
        <v>2.9120027496312915</v>
      </c>
      <c r="W32" s="204">
        <v>3.4476427207896054</v>
      </c>
      <c r="X32" s="204">
        <v>5.778255502577478</v>
      </c>
      <c r="Y32" s="204">
        <v>7.527154675274903</v>
      </c>
      <c r="Z32" s="204">
        <v>8.7515343995475661</v>
      </c>
      <c r="AA32" s="204">
        <v>9.2932938989919904</v>
      </c>
      <c r="AB32" s="204">
        <v>9.3957057114997156</v>
      </c>
      <c r="AC32" s="204">
        <v>9.2956910443761824</v>
      </c>
      <c r="AD32" s="204">
        <v>9.4848850925101171</v>
      </c>
      <c r="AE32" s="204">
        <v>9.3996559639455981</v>
      </c>
      <c r="AF32" s="204">
        <v>9.4506858604981101</v>
      </c>
      <c r="AG32" s="204">
        <v>9.6564453793222693</v>
      </c>
      <c r="AH32" s="204">
        <v>10.222133973958453</v>
      </c>
      <c r="AI32" s="204">
        <v>4.6031558386938558</v>
      </c>
      <c r="AJ32" s="204">
        <v>8.1838836137974837</v>
      </c>
      <c r="AK32" s="204">
        <v>1.6753718155178188</v>
      </c>
      <c r="AL32" s="204">
        <v>1.2864782466505322</v>
      </c>
      <c r="AM32" s="204">
        <v>1.1366058047432801</v>
      </c>
      <c r="AN32" s="204">
        <v>1.2362683096228808</v>
      </c>
      <c r="AO32" s="353">
        <v>1.2630213675868289</v>
      </c>
      <c r="AP32" s="220"/>
      <c r="AR32" s="221"/>
    </row>
    <row r="33" spans="1:72" s="25" customFormat="1" ht="15" customHeight="1" x14ac:dyDescent="0.25">
      <c r="A33" s="260" t="s">
        <v>66</v>
      </c>
      <c r="B33" s="262" t="s">
        <v>62</v>
      </c>
      <c r="C33" s="9"/>
      <c r="D33" s="110" t="s">
        <v>8</v>
      </c>
      <c r="E33" s="183" t="s">
        <v>269</v>
      </c>
      <c r="G33" s="182" t="s">
        <v>207</v>
      </c>
      <c r="H33" s="23">
        <v>33.592689259466667</v>
      </c>
      <c r="I33" s="23">
        <v>32.201725389066667</v>
      </c>
      <c r="J33" s="23">
        <v>27.224410482266663</v>
      </c>
      <c r="K33" s="23">
        <v>26.429316349733334</v>
      </c>
      <c r="L33" s="23">
        <v>24.585201250133338</v>
      </c>
      <c r="M33" s="23">
        <v>30.243199507600004</v>
      </c>
      <c r="N33" s="23">
        <v>34.290320180666669</v>
      </c>
      <c r="O33" s="23">
        <v>32.124993649733341</v>
      </c>
      <c r="P33" s="23">
        <v>33.773912666933334</v>
      </c>
      <c r="Q33" s="23">
        <v>32.33894076213334</v>
      </c>
      <c r="R33" s="23">
        <v>28.45911297426667</v>
      </c>
      <c r="S33" s="23">
        <v>25.02166617</v>
      </c>
      <c r="T33" s="23">
        <v>21.891146296399995</v>
      </c>
      <c r="U33" s="23">
        <v>22.175639411333332</v>
      </c>
      <c r="V33" s="23">
        <v>23.50699608213333</v>
      </c>
      <c r="W33" s="23">
        <v>26.205441711733332</v>
      </c>
      <c r="X33" s="23">
        <v>28.3528346704</v>
      </c>
      <c r="Y33" s="23">
        <v>22.219344058533331</v>
      </c>
      <c r="Z33" s="23">
        <v>26.434971138933332</v>
      </c>
      <c r="AA33" s="23">
        <v>21.952995185866662</v>
      </c>
      <c r="AB33" s="23">
        <v>21.298554827999997</v>
      </c>
      <c r="AC33" s="23">
        <v>20.433647872000002</v>
      </c>
      <c r="AD33" s="23">
        <v>21.0236773996</v>
      </c>
      <c r="AE33" s="23">
        <v>19.765428672133336</v>
      </c>
      <c r="AF33" s="23">
        <v>19.698405336533337</v>
      </c>
      <c r="AG33" s="23">
        <v>20.597434940666666</v>
      </c>
      <c r="AH33" s="23">
        <v>22.746395399866667</v>
      </c>
      <c r="AI33" s="23">
        <v>23.133315475600003</v>
      </c>
      <c r="AJ33" s="23">
        <v>24.770402378666667</v>
      </c>
      <c r="AK33" s="23">
        <v>27.967275005594509</v>
      </c>
      <c r="AL33" s="23">
        <v>13.2458178014416</v>
      </c>
      <c r="AM33" s="23">
        <v>20.8932966504</v>
      </c>
      <c r="AN33" s="23">
        <v>24.268683868533337</v>
      </c>
      <c r="AO33" s="643">
        <v>22.510975184533333</v>
      </c>
      <c r="AP33" s="649"/>
      <c r="AQ33" s="651"/>
      <c r="AR33" s="649"/>
      <c r="AS33" s="651"/>
      <c r="AT33" s="649"/>
      <c r="AU33" s="651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</row>
    <row r="34" spans="1:72" s="25" customFormat="1" ht="15" customHeight="1" x14ac:dyDescent="0.25">
      <c r="A34" s="260" t="s">
        <v>67</v>
      </c>
      <c r="B34" s="262" t="s">
        <v>62</v>
      </c>
      <c r="C34" s="9"/>
      <c r="D34" s="110" t="s">
        <v>9</v>
      </c>
      <c r="E34" s="183" t="s">
        <v>270</v>
      </c>
      <c r="G34" s="182" t="s">
        <v>207</v>
      </c>
      <c r="H34" s="23">
        <v>32.90600746666972</v>
      </c>
      <c r="I34" s="23">
        <v>23.118334138098895</v>
      </c>
      <c r="J34" s="23">
        <v>26.214323179199816</v>
      </c>
      <c r="K34" s="23">
        <v>32.019149494338876</v>
      </c>
      <c r="L34" s="23">
        <v>26.952358460372999</v>
      </c>
      <c r="M34" s="23">
        <v>37.524068872575825</v>
      </c>
      <c r="N34" s="23">
        <v>44.252911984973828</v>
      </c>
      <c r="O34" s="23">
        <v>26.941495555809812</v>
      </c>
      <c r="P34" s="23">
        <v>20.668408117064299</v>
      </c>
      <c r="Q34" s="23">
        <v>18.20758204949944</v>
      </c>
      <c r="R34" s="23">
        <v>12.662544690953844</v>
      </c>
      <c r="S34" s="23">
        <v>20.64303991064217</v>
      </c>
      <c r="T34" s="23">
        <v>18.67809749364854</v>
      </c>
      <c r="U34" s="23">
        <v>34.257314086427598</v>
      </c>
      <c r="V34" s="23">
        <v>48.756120365330574</v>
      </c>
      <c r="W34" s="23">
        <v>22.602848961105504</v>
      </c>
      <c r="X34" s="23">
        <v>51.559117007313546</v>
      </c>
      <c r="Y34" s="23">
        <v>61.411857554830583</v>
      </c>
      <c r="Z34" s="23">
        <v>55.369715839883263</v>
      </c>
      <c r="AA34" s="23">
        <v>31.752075715851465</v>
      </c>
      <c r="AB34" s="23">
        <v>35.307139818880238</v>
      </c>
      <c r="AC34" s="23">
        <v>18.702742389807792</v>
      </c>
      <c r="AD34" s="23">
        <v>13.816453576776222</v>
      </c>
      <c r="AE34" s="23">
        <v>15.811424417433498</v>
      </c>
      <c r="AF34" s="23">
        <v>20.451208760690278</v>
      </c>
      <c r="AG34" s="23">
        <v>26.634994300275558</v>
      </c>
      <c r="AH34" s="23">
        <v>27.818002298841321</v>
      </c>
      <c r="AI34" s="23">
        <v>31.64325842576952</v>
      </c>
      <c r="AJ34" s="23">
        <v>43.469950045502642</v>
      </c>
      <c r="AK34" s="23">
        <v>53.20264126363837</v>
      </c>
      <c r="AL34" s="23">
        <v>25.153031456029371</v>
      </c>
      <c r="AM34" s="23">
        <v>17.531150093573494</v>
      </c>
      <c r="AN34" s="23">
        <v>24.594817204517007</v>
      </c>
      <c r="AO34" s="643">
        <v>16.820451973603028</v>
      </c>
      <c r="AP34" s="649"/>
      <c r="AQ34" s="651"/>
      <c r="AR34" s="649"/>
      <c r="AS34" s="651"/>
      <c r="AT34" s="649"/>
      <c r="AU34" s="651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</row>
    <row r="35" spans="1:72" s="25" customFormat="1" ht="15" customHeight="1" x14ac:dyDescent="0.25">
      <c r="A35" s="260" t="s">
        <v>119</v>
      </c>
      <c r="B35" s="262" t="s">
        <v>62</v>
      </c>
      <c r="C35" s="9"/>
      <c r="D35" s="110" t="s">
        <v>10</v>
      </c>
      <c r="E35" s="183" t="s">
        <v>203</v>
      </c>
      <c r="G35" s="182" t="s">
        <v>207</v>
      </c>
      <c r="H35" s="23">
        <f t="shared" ref="H35:AN35" si="15">SUM(H36:H38)</f>
        <v>132.69956180646039</v>
      </c>
      <c r="I35" s="23">
        <f t="shared" si="15"/>
        <v>126.61678523119784</v>
      </c>
      <c r="J35" s="23">
        <f t="shared" si="15"/>
        <v>118.00097418318089</v>
      </c>
      <c r="K35" s="23">
        <f t="shared" si="15"/>
        <v>127.39940553726262</v>
      </c>
      <c r="L35" s="23">
        <f t="shared" si="15"/>
        <v>129.83810631241099</v>
      </c>
      <c r="M35" s="23">
        <f t="shared" si="15"/>
        <v>163.28813671537699</v>
      </c>
      <c r="N35" s="23">
        <f t="shared" si="15"/>
        <v>158.35483371464707</v>
      </c>
      <c r="O35" s="23">
        <f t="shared" si="15"/>
        <v>190.80562569111964</v>
      </c>
      <c r="P35" s="23">
        <f t="shared" si="15"/>
        <v>192.96132537344991</v>
      </c>
      <c r="Q35" s="23">
        <f t="shared" si="15"/>
        <v>211.5031377140119</v>
      </c>
      <c r="R35" s="23">
        <f t="shared" si="15"/>
        <v>216.21632875366109</v>
      </c>
      <c r="S35" s="23">
        <f t="shared" si="15"/>
        <v>211.51012539531609</v>
      </c>
      <c r="T35" s="23">
        <f t="shared" si="15"/>
        <v>198.07630808808773</v>
      </c>
      <c r="U35" s="23">
        <f t="shared" si="15"/>
        <v>181.57113148074808</v>
      </c>
      <c r="V35" s="23">
        <f t="shared" si="15"/>
        <v>217.89668386268426</v>
      </c>
      <c r="W35" s="23">
        <f t="shared" si="15"/>
        <v>236.89254361749528</v>
      </c>
      <c r="X35" s="23">
        <f t="shared" si="15"/>
        <v>214.30164332811569</v>
      </c>
      <c r="Y35" s="23">
        <f t="shared" si="15"/>
        <v>215.83366248928385</v>
      </c>
      <c r="Z35" s="23">
        <f t="shared" si="15"/>
        <v>208.96156893666625</v>
      </c>
      <c r="AA35" s="23">
        <f t="shared" si="15"/>
        <v>145.57310735873384</v>
      </c>
      <c r="AB35" s="23">
        <f t="shared" si="15"/>
        <v>116.66251837871671</v>
      </c>
      <c r="AC35" s="23">
        <f t="shared" si="15"/>
        <v>106.724173287534</v>
      </c>
      <c r="AD35" s="23">
        <f t="shared" si="15"/>
        <v>102.82225724651585</v>
      </c>
      <c r="AE35" s="23">
        <f t="shared" si="15"/>
        <v>98.852644261966944</v>
      </c>
      <c r="AF35" s="23">
        <f t="shared" si="15"/>
        <v>117.37447230447313</v>
      </c>
      <c r="AG35" s="23">
        <f t="shared" si="15"/>
        <v>116.13287890779706</v>
      </c>
      <c r="AH35" s="23">
        <f t="shared" si="15"/>
        <v>134.94854641811298</v>
      </c>
      <c r="AI35" s="23">
        <f t="shared" si="15"/>
        <v>138.05064207733514</v>
      </c>
      <c r="AJ35" s="23">
        <f t="shared" si="15"/>
        <v>109.98053877254956</v>
      </c>
      <c r="AK35" s="23">
        <f t="shared" si="15"/>
        <v>86.903419069836744</v>
      </c>
      <c r="AL35" s="23">
        <f t="shared" si="15"/>
        <v>63.052941906921838</v>
      </c>
      <c r="AM35" s="23">
        <f t="shared" si="15"/>
        <v>60.291972034396785</v>
      </c>
      <c r="AN35" s="23">
        <f t="shared" si="15"/>
        <v>59.411699755651256</v>
      </c>
      <c r="AO35" s="643">
        <f t="shared" ref="AO35" si="16">SUM(AO36:AO38)</f>
        <v>74.548194889896735</v>
      </c>
      <c r="AP35" s="649"/>
      <c r="AQ35" s="651"/>
      <c r="AR35" s="649"/>
      <c r="AS35" s="651"/>
      <c r="AT35" s="649"/>
      <c r="AU35" s="651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</row>
    <row r="36" spans="1:72" s="171" customFormat="1" ht="15" customHeight="1" x14ac:dyDescent="0.2">
      <c r="A36" s="676" t="s">
        <v>68</v>
      </c>
      <c r="B36" s="258" t="s">
        <v>62</v>
      </c>
      <c r="C36" s="257"/>
      <c r="D36" s="208" t="s">
        <v>162</v>
      </c>
      <c r="E36" s="208" t="s">
        <v>201</v>
      </c>
      <c r="G36" s="203" t="s">
        <v>208</v>
      </c>
      <c r="H36" s="204">
        <v>67.942126831373386</v>
      </c>
      <c r="I36" s="204">
        <v>64.827747462388345</v>
      </c>
      <c r="J36" s="204">
        <v>60.416455375129807</v>
      </c>
      <c r="K36" s="204">
        <v>65.228448771206644</v>
      </c>
      <c r="L36" s="204">
        <v>66.477062671006507</v>
      </c>
      <c r="M36" s="204">
        <v>83.603465932731282</v>
      </c>
      <c r="N36" s="204">
        <v>81.077616611073111</v>
      </c>
      <c r="O36" s="204">
        <v>97.692410166003114</v>
      </c>
      <c r="P36" s="204">
        <v>98.796127610382058</v>
      </c>
      <c r="Q36" s="204">
        <v>108.28952870814406</v>
      </c>
      <c r="R36" s="204">
        <v>110.70268078669709</v>
      </c>
      <c r="S36" s="204">
        <v>108.29310639840138</v>
      </c>
      <c r="T36" s="204">
        <v>101.41499687873021</v>
      </c>
      <c r="U36" s="204">
        <v>92.932293278657212</v>
      </c>
      <c r="V36" s="204">
        <v>111.54164915203539</v>
      </c>
      <c r="W36" s="204">
        <v>121.24971166523579</v>
      </c>
      <c r="X36" s="204">
        <v>109.71523827568059</v>
      </c>
      <c r="Y36" s="204">
        <v>110.2912464071069</v>
      </c>
      <c r="Z36" s="204">
        <v>105.57763949310598</v>
      </c>
      <c r="AA36" s="204">
        <v>72.746964846935626</v>
      </c>
      <c r="AB36" s="204">
        <v>57.645534270846149</v>
      </c>
      <c r="AC36" s="204">
        <v>49.470512032901482</v>
      </c>
      <c r="AD36" s="204">
        <v>52.472194158781384</v>
      </c>
      <c r="AE36" s="204">
        <v>50.44722147314608</v>
      </c>
      <c r="AF36" s="204">
        <v>59.849391469346777</v>
      </c>
      <c r="AG36" s="204">
        <v>59.180363391230507</v>
      </c>
      <c r="AH36" s="204">
        <v>69.035097471570651</v>
      </c>
      <c r="AI36" s="204">
        <v>70.59979729994663</v>
      </c>
      <c r="AJ36" s="204">
        <v>56.258906652399084</v>
      </c>
      <c r="AK36" s="204">
        <v>43.017854185028192</v>
      </c>
      <c r="AL36" s="204">
        <v>22.41747971170841</v>
      </c>
      <c r="AM36" s="204">
        <v>34.58039129464207</v>
      </c>
      <c r="AN36" s="204">
        <v>36.273837807302023</v>
      </c>
      <c r="AO36" s="353">
        <v>52.629160732760617</v>
      </c>
      <c r="AP36" s="222"/>
    </row>
    <row r="37" spans="1:72" s="171" customFormat="1" ht="15" customHeight="1" x14ac:dyDescent="0.2">
      <c r="A37" s="676" t="s">
        <v>104</v>
      </c>
      <c r="B37" s="258" t="s">
        <v>62</v>
      </c>
      <c r="C37" s="257"/>
      <c r="D37" s="208" t="s">
        <v>163</v>
      </c>
      <c r="E37" s="208" t="s">
        <v>200</v>
      </c>
      <c r="G37" s="203" t="s">
        <v>208</v>
      </c>
      <c r="H37" s="204">
        <v>46.223217673071503</v>
      </c>
      <c r="I37" s="204">
        <v>44.104405057057775</v>
      </c>
      <c r="J37" s="204">
        <v>41.103260938108974</v>
      </c>
      <c r="K37" s="204">
        <v>44.377015066240467</v>
      </c>
      <c r="L37" s="204">
        <v>45.226487326997265</v>
      </c>
      <c r="M37" s="204">
        <v>56.87813120161843</v>
      </c>
      <c r="N37" s="204">
        <v>55.159714536591785</v>
      </c>
      <c r="O37" s="204">
        <v>66.463293845917192</v>
      </c>
      <c r="P37" s="204">
        <v>67.214188380139177</v>
      </c>
      <c r="Q37" s="204">
        <v>73.672854981623871</v>
      </c>
      <c r="R37" s="204">
        <v>75.314600081567889</v>
      </c>
      <c r="S37" s="204">
        <v>73.675288999563008</v>
      </c>
      <c r="T37" s="204">
        <v>68.995889511583229</v>
      </c>
      <c r="U37" s="204">
        <v>63.224832977903091</v>
      </c>
      <c r="V37" s="204">
        <v>75.885377288294166</v>
      </c>
      <c r="W37" s="204">
        <v>82.49008496612673</v>
      </c>
      <c r="X37" s="204">
        <v>74.642811130367662</v>
      </c>
      <c r="Y37" s="204">
        <v>75.034688018567792</v>
      </c>
      <c r="Z37" s="204">
        <v>71.827869383762405</v>
      </c>
      <c r="AA37" s="204">
        <v>49.492103765324728</v>
      </c>
      <c r="AB37" s="204">
        <v>39.218114044251834</v>
      </c>
      <c r="AC37" s="204">
        <v>33.656383053336995</v>
      </c>
      <c r="AD37" s="204">
        <v>35.698524104268088</v>
      </c>
      <c r="AE37" s="204">
        <v>34.320869950719818</v>
      </c>
      <c r="AF37" s="204">
        <v>40.717469094756673</v>
      </c>
      <c r="AG37" s="204">
        <v>40.262307740139128</v>
      </c>
      <c r="AH37" s="204">
        <v>46.966800810194989</v>
      </c>
      <c r="AI37" s="204">
        <v>48.031316511028812</v>
      </c>
      <c r="AJ37" s="204">
        <v>38.274746604518199</v>
      </c>
      <c r="AK37" s="204">
        <v>18.88689647589538</v>
      </c>
      <c r="AL37" s="204">
        <v>26.489524239840929</v>
      </c>
      <c r="AM37" s="204">
        <v>22.598266447182279</v>
      </c>
      <c r="AN37" s="204">
        <v>21.930901939459133</v>
      </c>
      <c r="AO37" s="353">
        <v>21.842513935600117</v>
      </c>
      <c r="AP37" s="222"/>
    </row>
    <row r="38" spans="1:72" s="171" customFormat="1" ht="15" customHeight="1" x14ac:dyDescent="0.2">
      <c r="A38" s="676" t="s">
        <v>103</v>
      </c>
      <c r="B38" s="258" t="s">
        <v>62</v>
      </c>
      <c r="C38" s="257"/>
      <c r="D38" s="208" t="s">
        <v>164</v>
      </c>
      <c r="E38" s="208" t="s">
        <v>199</v>
      </c>
      <c r="G38" s="203" t="s">
        <v>208</v>
      </c>
      <c r="H38" s="204">
        <v>18.534217302015502</v>
      </c>
      <c r="I38" s="204">
        <v>17.684632711751711</v>
      </c>
      <c r="J38" s="204">
        <v>16.481257869942116</v>
      </c>
      <c r="K38" s="204">
        <v>17.793941699815523</v>
      </c>
      <c r="L38" s="204">
        <v>18.134556314407202</v>
      </c>
      <c r="M38" s="204">
        <v>22.806539581027259</v>
      </c>
      <c r="N38" s="204">
        <v>22.117502566982189</v>
      </c>
      <c r="O38" s="204">
        <v>26.649921679199352</v>
      </c>
      <c r="P38" s="204">
        <v>26.951009382928675</v>
      </c>
      <c r="Q38" s="204">
        <v>29.540754024243977</v>
      </c>
      <c r="R38" s="204">
        <v>30.199047885396105</v>
      </c>
      <c r="S38" s="204">
        <v>29.541729997351684</v>
      </c>
      <c r="T38" s="204">
        <v>27.665421697774278</v>
      </c>
      <c r="U38" s="204">
        <v>25.414005224187783</v>
      </c>
      <c r="V38" s="204">
        <v>30.4696574223547</v>
      </c>
      <c r="W38" s="204">
        <v>33.152746986132755</v>
      </c>
      <c r="X38" s="204">
        <v>29.943593922067429</v>
      </c>
      <c r="Y38" s="204">
        <v>30.507728063609161</v>
      </c>
      <c r="Z38" s="204">
        <v>31.556060059797851</v>
      </c>
      <c r="AA38" s="204">
        <v>23.334038746473478</v>
      </c>
      <c r="AB38" s="204">
        <v>19.798870063618736</v>
      </c>
      <c r="AC38" s="204">
        <v>23.597278201295516</v>
      </c>
      <c r="AD38" s="204">
        <v>14.651538983466365</v>
      </c>
      <c r="AE38" s="204">
        <v>14.08455283810105</v>
      </c>
      <c r="AF38" s="204">
        <v>16.807611740369673</v>
      </c>
      <c r="AG38" s="204">
        <v>16.690207776427425</v>
      </c>
      <c r="AH38" s="204">
        <v>18.946648136347324</v>
      </c>
      <c r="AI38" s="204">
        <v>19.419528266359684</v>
      </c>
      <c r="AJ38" s="204">
        <v>15.446885515632275</v>
      </c>
      <c r="AK38" s="204">
        <v>24.998668408913179</v>
      </c>
      <c r="AL38" s="204">
        <v>14.145937955372496</v>
      </c>
      <c r="AM38" s="204">
        <v>3.1133142925724351</v>
      </c>
      <c r="AN38" s="204">
        <v>1.2069600088901029</v>
      </c>
      <c r="AO38" s="353">
        <v>7.6520221535999994E-2</v>
      </c>
      <c r="AP38" s="222"/>
    </row>
    <row r="39" spans="1:72" s="25" customFormat="1" x14ac:dyDescent="0.25">
      <c r="A39" s="260" t="s">
        <v>136</v>
      </c>
      <c r="B39" s="262" t="s">
        <v>62</v>
      </c>
      <c r="C39" s="610"/>
      <c r="D39" s="110" t="s">
        <v>346</v>
      </c>
      <c r="E39" s="183" t="s">
        <v>271</v>
      </c>
      <c r="F39" s="110"/>
      <c r="G39" s="182" t="s">
        <v>207</v>
      </c>
      <c r="H39" s="23">
        <f>H40-H41</f>
        <v>238.30199647388656</v>
      </c>
      <c r="I39" s="23">
        <f t="shared" ref="I39:AN39" si="17">I40-I41</f>
        <v>167.10541943108461</v>
      </c>
      <c r="J39" s="23">
        <f t="shared" si="17"/>
        <v>230.44269536273939</v>
      </c>
      <c r="K39" s="23">
        <f t="shared" si="17"/>
        <v>249.2064948926791</v>
      </c>
      <c r="L39" s="23">
        <f t="shared" si="17"/>
        <v>228.70557320557307</v>
      </c>
      <c r="M39" s="23">
        <f t="shared" si="17"/>
        <v>216.971603208906</v>
      </c>
      <c r="N39" s="23">
        <f t="shared" si="17"/>
        <v>264.1077975486719</v>
      </c>
      <c r="O39" s="23">
        <f t="shared" si="17"/>
        <v>302.32644075888601</v>
      </c>
      <c r="P39" s="23">
        <f t="shared" si="17"/>
        <v>273.08893237380107</v>
      </c>
      <c r="Q39" s="23">
        <f t="shared" si="17"/>
        <v>280.3186926905546</v>
      </c>
      <c r="R39" s="23">
        <f t="shared" si="17"/>
        <v>226.43051087206067</v>
      </c>
      <c r="S39" s="23">
        <f t="shared" si="17"/>
        <v>263.34738966869639</v>
      </c>
      <c r="T39" s="23">
        <f t="shared" si="17"/>
        <v>279.42915581781841</v>
      </c>
      <c r="U39" s="23">
        <f t="shared" si="17"/>
        <v>257.63780676350132</v>
      </c>
      <c r="V39" s="23">
        <f t="shared" si="17"/>
        <v>239.60836209868438</v>
      </c>
      <c r="W39" s="23">
        <f t="shared" si="17"/>
        <v>185.16106618658978</v>
      </c>
      <c r="X39" s="23">
        <f t="shared" si="17"/>
        <v>189.21272415501136</v>
      </c>
      <c r="Y39" s="23">
        <f t="shared" si="17"/>
        <v>183.90268549207769</v>
      </c>
      <c r="Z39" s="23">
        <f t="shared" si="17"/>
        <v>160.63851217332601</v>
      </c>
      <c r="AA39" s="23">
        <f t="shared" si="17"/>
        <v>116.7100487932551</v>
      </c>
      <c r="AB39" s="23">
        <f t="shared" si="17"/>
        <v>84.411799420601625</v>
      </c>
      <c r="AC39" s="23">
        <f t="shared" si="17"/>
        <v>98.726782685505796</v>
      </c>
      <c r="AD39" s="23">
        <f t="shared" si="17"/>
        <v>83.589289785807523</v>
      </c>
      <c r="AE39" s="23">
        <f t="shared" si="17"/>
        <v>74.708501704446036</v>
      </c>
      <c r="AF39" s="23">
        <f t="shared" si="17"/>
        <v>31.896693599301095</v>
      </c>
      <c r="AG39" s="23">
        <f t="shared" si="17"/>
        <v>61.74105215607937</v>
      </c>
      <c r="AH39" s="23">
        <f t="shared" si="17"/>
        <v>59.934001713100656</v>
      </c>
      <c r="AI39" s="23">
        <f t="shared" si="17"/>
        <v>31.319911894929575</v>
      </c>
      <c r="AJ39" s="23">
        <f t="shared" si="17"/>
        <v>37.869159429064503</v>
      </c>
      <c r="AK39" s="23">
        <f t="shared" si="17"/>
        <v>28.604367521815185</v>
      </c>
      <c r="AL39" s="23">
        <f t="shared" si="17"/>
        <v>32.045116125792724</v>
      </c>
      <c r="AM39" s="23">
        <f t="shared" si="17"/>
        <v>43.338115793797186</v>
      </c>
      <c r="AN39" s="23">
        <f t="shared" si="17"/>
        <v>95.470231039803451</v>
      </c>
      <c r="AO39" s="643">
        <f t="shared" ref="AO39" si="18">AO40-AO41</f>
        <v>57.719794733950188</v>
      </c>
      <c r="AP39" s="649"/>
      <c r="AQ39" s="651"/>
      <c r="AR39" s="649"/>
      <c r="AS39" s="651"/>
      <c r="AT39" s="649"/>
      <c r="AU39" s="651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</row>
    <row r="40" spans="1:72" s="343" customFormat="1" ht="14.25" hidden="1" x14ac:dyDescent="0.2">
      <c r="A40" s="676" t="s">
        <v>69</v>
      </c>
      <c r="B40" s="258" t="s">
        <v>62</v>
      </c>
      <c r="C40" s="671"/>
      <c r="D40" s="346"/>
      <c r="E40" s="346"/>
      <c r="F40" s="346"/>
      <c r="G40" s="422" t="s">
        <v>207</v>
      </c>
      <c r="H40" s="344">
        <v>306.24412330525996</v>
      </c>
      <c r="I40" s="344">
        <v>231.93316689347296</v>
      </c>
      <c r="J40" s="344">
        <v>290.85915073786919</v>
      </c>
      <c r="K40" s="344">
        <v>314.43494366388575</v>
      </c>
      <c r="L40" s="344">
        <v>295.18263587657958</v>
      </c>
      <c r="M40" s="344">
        <v>300.5750691416373</v>
      </c>
      <c r="N40" s="344">
        <v>345.18541415974499</v>
      </c>
      <c r="O40" s="344">
        <v>400.01885092488914</v>
      </c>
      <c r="P40" s="344">
        <v>371.8850599841831</v>
      </c>
      <c r="Q40" s="344">
        <v>388.60822139869867</v>
      </c>
      <c r="R40" s="344">
        <v>337.13319165875777</v>
      </c>
      <c r="S40" s="344">
        <v>371.64049606709779</v>
      </c>
      <c r="T40" s="344">
        <v>380.84415269654863</v>
      </c>
      <c r="U40" s="344">
        <v>350.57010004215851</v>
      </c>
      <c r="V40" s="344">
        <v>351.15001125071979</v>
      </c>
      <c r="W40" s="344">
        <v>306.41077785182557</v>
      </c>
      <c r="X40" s="344">
        <v>298.92796243069193</v>
      </c>
      <c r="Y40" s="344">
        <v>294.19393189918458</v>
      </c>
      <c r="Z40" s="344">
        <v>266.21615166643198</v>
      </c>
      <c r="AA40" s="344">
        <v>189.45701364019072</v>
      </c>
      <c r="AB40" s="344">
        <v>142.05733369144778</v>
      </c>
      <c r="AC40" s="344">
        <v>148.19729471840728</v>
      </c>
      <c r="AD40" s="344">
        <v>136.0614839445889</v>
      </c>
      <c r="AE40" s="344">
        <v>125.15572317759212</v>
      </c>
      <c r="AF40" s="344">
        <v>91.746085068647872</v>
      </c>
      <c r="AG40" s="344">
        <v>120.92141554730988</v>
      </c>
      <c r="AH40" s="344">
        <v>128.96909918467131</v>
      </c>
      <c r="AI40" s="344">
        <v>101.91970919487621</v>
      </c>
      <c r="AJ40" s="344">
        <v>94.128066081463587</v>
      </c>
      <c r="AK40" s="344">
        <v>71.622221706843376</v>
      </c>
      <c r="AL40" s="344">
        <v>54.462595837501134</v>
      </c>
      <c r="AM40" s="344">
        <v>77.918507088439256</v>
      </c>
      <c r="AN40" s="344">
        <v>131.74406884710547</v>
      </c>
      <c r="AO40" s="356">
        <v>110.34895546671081</v>
      </c>
      <c r="AP40" s="345"/>
    </row>
    <row r="41" spans="1:72" s="343" customFormat="1" ht="14.25" hidden="1" x14ac:dyDescent="0.2">
      <c r="A41" s="676" t="s">
        <v>68</v>
      </c>
      <c r="B41" s="258" t="s">
        <v>62</v>
      </c>
      <c r="C41" s="671"/>
      <c r="D41" s="346"/>
      <c r="E41" s="346"/>
      <c r="F41" s="346"/>
      <c r="G41" s="422" t="s">
        <v>207</v>
      </c>
      <c r="H41" s="344">
        <v>67.942126831373386</v>
      </c>
      <c r="I41" s="344">
        <v>64.827747462388345</v>
      </c>
      <c r="J41" s="344">
        <v>60.416455375129807</v>
      </c>
      <c r="K41" s="344">
        <v>65.228448771206644</v>
      </c>
      <c r="L41" s="344">
        <v>66.477062671006507</v>
      </c>
      <c r="M41" s="344">
        <v>83.603465932731282</v>
      </c>
      <c r="N41" s="344">
        <v>81.077616611073111</v>
      </c>
      <c r="O41" s="344">
        <v>97.692410166003114</v>
      </c>
      <c r="P41" s="344">
        <v>98.796127610382058</v>
      </c>
      <c r="Q41" s="344">
        <v>108.28952870814406</v>
      </c>
      <c r="R41" s="344">
        <v>110.70268078669709</v>
      </c>
      <c r="S41" s="344">
        <v>108.29310639840138</v>
      </c>
      <c r="T41" s="344">
        <v>101.41499687873021</v>
      </c>
      <c r="U41" s="344">
        <v>92.932293278657212</v>
      </c>
      <c r="V41" s="344">
        <v>111.54164915203539</v>
      </c>
      <c r="W41" s="344">
        <v>121.24971166523579</v>
      </c>
      <c r="X41" s="344">
        <v>109.71523827568059</v>
      </c>
      <c r="Y41" s="344">
        <v>110.2912464071069</v>
      </c>
      <c r="Z41" s="344">
        <v>105.57763949310598</v>
      </c>
      <c r="AA41" s="344">
        <v>72.746964846935626</v>
      </c>
      <c r="AB41" s="344">
        <v>57.645534270846149</v>
      </c>
      <c r="AC41" s="344">
        <v>49.470512032901482</v>
      </c>
      <c r="AD41" s="344">
        <v>52.472194158781384</v>
      </c>
      <c r="AE41" s="344">
        <v>50.44722147314608</v>
      </c>
      <c r="AF41" s="344">
        <v>59.849391469346777</v>
      </c>
      <c r="AG41" s="344">
        <v>59.180363391230507</v>
      </c>
      <c r="AH41" s="344">
        <v>69.035097471570651</v>
      </c>
      <c r="AI41" s="344">
        <v>70.59979729994663</v>
      </c>
      <c r="AJ41" s="344">
        <v>56.258906652399084</v>
      </c>
      <c r="AK41" s="344">
        <v>43.017854185028192</v>
      </c>
      <c r="AL41" s="344">
        <v>22.41747971170841</v>
      </c>
      <c r="AM41" s="344">
        <v>34.58039129464207</v>
      </c>
      <c r="AN41" s="344">
        <v>36.273837807302023</v>
      </c>
      <c r="AO41" s="356">
        <v>52.629160732760617</v>
      </c>
      <c r="AP41" s="345"/>
    </row>
    <row r="42" spans="1:72" s="25" customFormat="1" ht="15" customHeight="1" x14ac:dyDescent="0.25">
      <c r="A42" s="260" t="s">
        <v>70</v>
      </c>
      <c r="B42" s="262" t="s">
        <v>62</v>
      </c>
      <c r="C42" s="610"/>
      <c r="D42" s="110" t="s">
        <v>11</v>
      </c>
      <c r="E42" s="110" t="s">
        <v>202</v>
      </c>
      <c r="F42" s="110"/>
      <c r="G42" s="182" t="s">
        <v>207</v>
      </c>
      <c r="H42" s="23">
        <v>61.574334357545837</v>
      </c>
      <c r="I42" s="23">
        <v>70.154014848439829</v>
      </c>
      <c r="J42" s="23">
        <v>67.791788574964158</v>
      </c>
      <c r="K42" s="23">
        <v>85.572844383378467</v>
      </c>
      <c r="L42" s="23">
        <v>70.319060800123538</v>
      </c>
      <c r="M42" s="23">
        <v>82.457990170658434</v>
      </c>
      <c r="N42" s="23">
        <v>81.53239883625325</v>
      </c>
      <c r="O42" s="23">
        <v>67.138591404165552</v>
      </c>
      <c r="P42" s="23">
        <v>84.222237993796114</v>
      </c>
      <c r="Q42" s="23">
        <v>112.15179494287861</v>
      </c>
      <c r="R42" s="23">
        <v>154.16614156765178</v>
      </c>
      <c r="S42" s="23">
        <v>144.88875098397415</v>
      </c>
      <c r="T42" s="23">
        <v>148.51789217619518</v>
      </c>
      <c r="U42" s="23">
        <v>137.42801253995231</v>
      </c>
      <c r="V42" s="23">
        <v>124.04475425748892</v>
      </c>
      <c r="W42" s="23">
        <v>119.43739330616143</v>
      </c>
      <c r="X42" s="23">
        <v>129.4591322935857</v>
      </c>
      <c r="Y42" s="23">
        <v>150.1365476380019</v>
      </c>
      <c r="Z42" s="23">
        <v>188.79046841169912</v>
      </c>
      <c r="AA42" s="23">
        <v>172.68275584137766</v>
      </c>
      <c r="AB42" s="23">
        <v>194.76400000000001</v>
      </c>
      <c r="AC42" s="23">
        <v>183.428</v>
      </c>
      <c r="AD42" s="23">
        <v>175.14867999999998</v>
      </c>
      <c r="AE42" s="23">
        <v>177.02600000000001</v>
      </c>
      <c r="AF42" s="23">
        <v>187.44652000000002</v>
      </c>
      <c r="AG42" s="23">
        <v>167.55332000000001</v>
      </c>
      <c r="AH42" s="23">
        <v>152.1463984264463</v>
      </c>
      <c r="AI42" s="23">
        <v>149.39019999999999</v>
      </c>
      <c r="AJ42" s="23">
        <v>159.285</v>
      </c>
      <c r="AK42" s="23">
        <v>166.61846041329147</v>
      </c>
      <c r="AL42" s="23">
        <v>179.18884</v>
      </c>
      <c r="AM42" s="23">
        <v>166.39276267328282</v>
      </c>
      <c r="AN42" s="23">
        <v>178.14378461355247</v>
      </c>
      <c r="AO42" s="643">
        <v>176.69460000000001</v>
      </c>
      <c r="AP42" s="649"/>
      <c r="AQ42" s="651"/>
      <c r="AR42" s="649"/>
      <c r="AS42" s="651"/>
      <c r="AT42" s="649"/>
      <c r="AU42" s="651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</row>
    <row r="43" spans="1:72" s="25" customFormat="1" ht="15" customHeight="1" x14ac:dyDescent="0.25">
      <c r="A43" s="260" t="s">
        <v>135</v>
      </c>
      <c r="B43" s="262" t="s">
        <v>62</v>
      </c>
      <c r="C43" s="610"/>
      <c r="D43" s="110" t="s">
        <v>12</v>
      </c>
      <c r="E43" s="110" t="s">
        <v>280</v>
      </c>
      <c r="F43" s="110"/>
      <c r="G43" s="182" t="s">
        <v>207</v>
      </c>
      <c r="H43" s="23">
        <f t="shared" ref="H43:AO43" si="19">H44-SUM(H27:H28,H33:H35,H39,H42)</f>
        <v>50.335769115133871</v>
      </c>
      <c r="I43" s="23">
        <f t="shared" si="19"/>
        <v>48.432158314397384</v>
      </c>
      <c r="J43" s="23">
        <f t="shared" si="19"/>
        <v>48.135633581615366</v>
      </c>
      <c r="K43" s="23">
        <f t="shared" si="19"/>
        <v>47.432714323383379</v>
      </c>
      <c r="L43" s="23">
        <f t="shared" si="19"/>
        <v>45.358697454421872</v>
      </c>
      <c r="M43" s="23">
        <f t="shared" si="19"/>
        <v>47.307614383505552</v>
      </c>
      <c r="N43" s="23">
        <f t="shared" si="19"/>
        <v>49.867629809716618</v>
      </c>
      <c r="O43" s="23">
        <f t="shared" si="19"/>
        <v>35.050722512629818</v>
      </c>
      <c r="P43" s="23">
        <f t="shared" si="19"/>
        <v>49.437868773646187</v>
      </c>
      <c r="Q43" s="23">
        <f t="shared" si="19"/>
        <v>47.541419523388868</v>
      </c>
      <c r="R43" s="23">
        <f t="shared" si="19"/>
        <v>39.89045578573996</v>
      </c>
      <c r="S43" s="23">
        <f t="shared" si="19"/>
        <v>50.717562459242799</v>
      </c>
      <c r="T43" s="23">
        <f t="shared" si="19"/>
        <v>52.599180893089397</v>
      </c>
      <c r="U43" s="23">
        <f t="shared" si="19"/>
        <v>29.11470650787669</v>
      </c>
      <c r="V43" s="23">
        <f t="shared" si="19"/>
        <v>49.014624471929437</v>
      </c>
      <c r="W43" s="23">
        <f t="shared" si="19"/>
        <v>50.94438910873987</v>
      </c>
      <c r="X43" s="23">
        <f t="shared" si="19"/>
        <v>49.249190779504261</v>
      </c>
      <c r="Y43" s="23">
        <f t="shared" si="19"/>
        <v>45.67959365373963</v>
      </c>
      <c r="Z43" s="23">
        <f t="shared" si="19"/>
        <v>26.832800049790876</v>
      </c>
      <c r="AA43" s="23">
        <f t="shared" si="19"/>
        <v>23.658811714296917</v>
      </c>
      <c r="AB43" s="23">
        <f t="shared" si="19"/>
        <v>33.231314002214049</v>
      </c>
      <c r="AC43" s="23">
        <f t="shared" si="19"/>
        <v>23.771070120500326</v>
      </c>
      <c r="AD43" s="23">
        <f t="shared" si="19"/>
        <v>17.499855349649351</v>
      </c>
      <c r="AE43" s="23">
        <f t="shared" si="19"/>
        <v>14.550980972241859</v>
      </c>
      <c r="AF43" s="23">
        <f t="shared" si="19"/>
        <v>21.599417280222951</v>
      </c>
      <c r="AG43" s="23">
        <f t="shared" si="19"/>
        <v>13.082413579933018</v>
      </c>
      <c r="AH43" s="23">
        <f t="shared" si="19"/>
        <v>10.746082324501913</v>
      </c>
      <c r="AI43" s="23">
        <f t="shared" si="19"/>
        <v>14.781436053724519</v>
      </c>
      <c r="AJ43" s="23">
        <f t="shared" si="19"/>
        <v>11.828861394805926</v>
      </c>
      <c r="AK43" s="23">
        <f t="shared" si="19"/>
        <v>15.605465010967691</v>
      </c>
      <c r="AL43" s="23">
        <f t="shared" si="19"/>
        <v>11.859525336504021</v>
      </c>
      <c r="AM43" s="23">
        <f t="shared" si="19"/>
        <v>13.269967570525523</v>
      </c>
      <c r="AN43" s="23">
        <f t="shared" si="19"/>
        <v>18.864580827509371</v>
      </c>
      <c r="AO43" s="643">
        <f t="shared" si="19"/>
        <v>21.263681427537449</v>
      </c>
      <c r="AP43" s="649"/>
      <c r="AQ43" s="651"/>
      <c r="AR43" s="649"/>
      <c r="AS43" s="651"/>
      <c r="AT43" s="649"/>
      <c r="AU43" s="651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</row>
    <row r="44" spans="1:72" s="26" customFormat="1" ht="15" customHeight="1" x14ac:dyDescent="0.25">
      <c r="A44" s="260" t="s">
        <v>56</v>
      </c>
      <c r="B44" s="262" t="s">
        <v>62</v>
      </c>
      <c r="C44" s="166"/>
      <c r="D44" s="112" t="s">
        <v>190</v>
      </c>
      <c r="E44" s="111"/>
      <c r="F44" s="111"/>
      <c r="G44" s="347" t="s">
        <v>209</v>
      </c>
      <c r="H44" s="24">
        <v>1840.5352981584831</v>
      </c>
      <c r="I44" s="24">
        <v>1755.335107062218</v>
      </c>
      <c r="J44" s="24">
        <v>1899.1461330552074</v>
      </c>
      <c r="K44" s="24">
        <v>2003.8408730383535</v>
      </c>
      <c r="L44" s="24">
        <v>1952.744708175202</v>
      </c>
      <c r="M44" s="24">
        <v>2057.5282135832067</v>
      </c>
      <c r="N44" s="24">
        <v>2113.0130601249293</v>
      </c>
      <c r="O44" s="24">
        <v>2152.8562275053505</v>
      </c>
      <c r="P44" s="24">
        <v>2146.4959611070444</v>
      </c>
      <c r="Q44" s="24">
        <v>2202.9770710792409</v>
      </c>
      <c r="R44" s="24">
        <v>2185.1738631188432</v>
      </c>
      <c r="S44" s="24">
        <v>2073.8383908938731</v>
      </c>
      <c r="T44" s="24">
        <v>2183.7512394044129</v>
      </c>
      <c r="U44" s="24">
        <v>2172.6708478951882</v>
      </c>
      <c r="V44" s="24">
        <v>2271.5543018225458</v>
      </c>
      <c r="W44" s="24">
        <v>2158.4769508621771</v>
      </c>
      <c r="X44" s="24">
        <v>2221.7192827814906</v>
      </c>
      <c r="Y44" s="24">
        <v>2363.0129029066388</v>
      </c>
      <c r="Z44" s="24">
        <v>2234.9053504878557</v>
      </c>
      <c r="AA44" s="24">
        <v>2137.0310897585518</v>
      </c>
      <c r="AB44" s="24">
        <v>2026.7184730555452</v>
      </c>
      <c r="AC44" s="24">
        <v>1905.0767845729604</v>
      </c>
      <c r="AD44" s="24">
        <v>1855.854482356875</v>
      </c>
      <c r="AE44" s="24">
        <v>1820.4929560846699</v>
      </c>
      <c r="AF44" s="24">
        <v>1808.8856949769465</v>
      </c>
      <c r="AG44" s="24">
        <v>1853.7176562007421</v>
      </c>
      <c r="AH44" s="24">
        <v>1828.9710404629925</v>
      </c>
      <c r="AI44" s="24">
        <v>1870.203916689348</v>
      </c>
      <c r="AJ44" s="24">
        <v>1911.109895017132</v>
      </c>
      <c r="AK44" s="24">
        <v>1853.9121018347896</v>
      </c>
      <c r="AL44" s="24">
        <v>1664.5723448582103</v>
      </c>
      <c r="AM44" s="24">
        <v>1750.6619302753138</v>
      </c>
      <c r="AN44" s="24">
        <v>1807.80037206774</v>
      </c>
      <c r="AO44" s="24">
        <v>1774.9015916660624</v>
      </c>
      <c r="AP44" s="649"/>
      <c r="AQ44" s="651"/>
      <c r="AR44" s="649"/>
      <c r="AS44" s="651"/>
      <c r="AT44" s="649"/>
      <c r="AU44" s="65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</row>
    <row r="45" spans="1:72" s="156" customFormat="1" x14ac:dyDescent="0.25">
      <c r="A45" s="260"/>
      <c r="B45" s="262" t="s">
        <v>62</v>
      </c>
      <c r="C45" s="166"/>
      <c r="D45" s="166"/>
      <c r="E45" s="166"/>
      <c r="F45" s="166"/>
      <c r="G45" s="165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</row>
    <row r="46" spans="1:72" s="492" customFormat="1" ht="36" customHeight="1" x14ac:dyDescent="0.45">
      <c r="A46" s="260"/>
      <c r="B46" s="593"/>
      <c r="C46" s="489"/>
      <c r="D46" s="495" t="s">
        <v>327</v>
      </c>
      <c r="E46" s="489"/>
      <c r="F46" s="489"/>
      <c r="G46" s="490"/>
      <c r="H46" s="476"/>
      <c r="I46" s="491"/>
      <c r="J46" s="491"/>
      <c r="K46" s="491"/>
      <c r="L46" s="491"/>
      <c r="M46" s="491"/>
      <c r="N46" s="491"/>
      <c r="O46" s="491"/>
      <c r="P46" s="491"/>
      <c r="Q46" s="491"/>
      <c r="R46" s="491"/>
      <c r="S46" s="491"/>
      <c r="T46" s="491"/>
      <c r="U46" s="491"/>
      <c r="V46" s="491"/>
      <c r="W46" s="491"/>
      <c r="X46" s="491"/>
      <c r="Y46" s="491"/>
      <c r="Z46" s="491"/>
      <c r="AA46" s="491"/>
      <c r="AB46" s="491"/>
      <c r="AC46" s="491"/>
      <c r="AD46" s="491"/>
      <c r="AE46" s="491"/>
      <c r="AF46" s="491"/>
      <c r="AG46" s="491"/>
      <c r="AH46" s="491"/>
      <c r="AI46" s="491"/>
      <c r="AJ46" s="491"/>
      <c r="AK46" s="491"/>
      <c r="AL46" s="491"/>
      <c r="AM46" s="491"/>
      <c r="AN46" s="491"/>
      <c r="AO46" s="491"/>
    </row>
    <row r="47" spans="1:72" s="547" customFormat="1" ht="21.75" customHeight="1" x14ac:dyDescent="0.25">
      <c r="A47" s="677"/>
      <c r="B47" s="594" t="s">
        <v>62</v>
      </c>
      <c r="C47" s="494"/>
      <c r="D47" s="493"/>
      <c r="E47" s="494"/>
      <c r="F47" s="494"/>
      <c r="G47" s="544"/>
      <c r="H47" s="545">
        <v>1990</v>
      </c>
      <c r="I47" s="546">
        <v>1991</v>
      </c>
      <c r="J47" s="546">
        <v>1992</v>
      </c>
      <c r="K47" s="546">
        <v>1993</v>
      </c>
      <c r="L47" s="546">
        <v>1994</v>
      </c>
      <c r="M47" s="546">
        <v>1995</v>
      </c>
      <c r="N47" s="546">
        <v>1996</v>
      </c>
      <c r="O47" s="546">
        <v>1997</v>
      </c>
      <c r="P47" s="546">
        <v>1998</v>
      </c>
      <c r="Q47" s="546">
        <v>1999</v>
      </c>
      <c r="R47" s="546">
        <v>2000</v>
      </c>
      <c r="S47" s="546">
        <v>2001</v>
      </c>
      <c r="T47" s="546">
        <v>2002</v>
      </c>
      <c r="U47" s="546">
        <v>2003</v>
      </c>
      <c r="V47" s="546">
        <v>2004</v>
      </c>
      <c r="W47" s="546">
        <v>2005</v>
      </c>
      <c r="X47" s="546">
        <v>2006</v>
      </c>
      <c r="Y47" s="546">
        <v>2007</v>
      </c>
      <c r="Z47" s="546">
        <v>2008</v>
      </c>
      <c r="AA47" s="546">
        <v>2009</v>
      </c>
      <c r="AB47" s="546">
        <v>2010</v>
      </c>
      <c r="AC47" s="546">
        <v>2011</v>
      </c>
      <c r="AD47" s="546">
        <v>2012</v>
      </c>
      <c r="AE47" s="546">
        <v>2013</v>
      </c>
      <c r="AF47" s="546">
        <v>2014</v>
      </c>
      <c r="AG47" s="546">
        <v>2015</v>
      </c>
      <c r="AH47" s="546">
        <v>2016</v>
      </c>
      <c r="AI47" s="546">
        <v>2017</v>
      </c>
      <c r="AJ47" s="546">
        <v>2018</v>
      </c>
      <c r="AK47" s="546">
        <v>2019</v>
      </c>
      <c r="AL47" s="546">
        <v>2020</v>
      </c>
      <c r="AM47" s="546">
        <v>2021</v>
      </c>
      <c r="AN47" s="546">
        <v>2022</v>
      </c>
      <c r="AO47" s="546">
        <v>2023</v>
      </c>
      <c r="AP47" s="546"/>
      <c r="AQ47" s="546"/>
      <c r="AR47" s="546"/>
      <c r="AS47" s="546"/>
      <c r="AT47" s="546"/>
      <c r="AU47" s="546"/>
      <c r="AV47" s="546"/>
    </row>
    <row r="48" spans="1:72" s="16" customFormat="1" ht="22.5" customHeight="1" x14ac:dyDescent="0.25">
      <c r="A48" s="256"/>
      <c r="B48" s="262" t="s">
        <v>62</v>
      </c>
      <c r="C48" s="662"/>
      <c r="D48" s="662" t="str">
        <f>$D$3</f>
        <v>Söguleg losun | Historical Emissions</v>
      </c>
      <c r="E48" s="662"/>
      <c r="F48" s="662"/>
      <c r="G48" s="662"/>
      <c r="H48" s="161"/>
      <c r="I48" s="16" t="s">
        <v>62</v>
      </c>
      <c r="J48" s="162"/>
      <c r="K48" s="163"/>
      <c r="L48" s="160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4"/>
      <c r="BK48" s="164"/>
      <c r="BL48" s="164"/>
      <c r="BM48" s="164"/>
      <c r="BN48" s="164"/>
      <c r="BO48" s="164"/>
      <c r="BP48" s="164"/>
      <c r="BQ48" s="164"/>
      <c r="BR48" s="164"/>
      <c r="BS48" s="164"/>
      <c r="BT48" s="164"/>
    </row>
    <row r="49" spans="1:72" s="25" customFormat="1" x14ac:dyDescent="0.25">
      <c r="A49" s="260" t="s">
        <v>73</v>
      </c>
      <c r="B49" s="262" t="s">
        <v>62</v>
      </c>
      <c r="C49" s="610"/>
      <c r="D49" s="110" t="s">
        <v>16</v>
      </c>
      <c r="E49" s="110" t="s">
        <v>228</v>
      </c>
      <c r="F49" s="110"/>
      <c r="G49" s="182" t="s">
        <v>207</v>
      </c>
      <c r="H49" s="23">
        <v>584.02647277080598</v>
      </c>
      <c r="I49" s="23">
        <v>511.273947602943</v>
      </c>
      <c r="J49" s="23">
        <v>301.38514547007009</v>
      </c>
      <c r="K49" s="23">
        <v>220.97402310838271</v>
      </c>
      <c r="L49" s="23">
        <v>198.23658153612337</v>
      </c>
      <c r="M49" s="23">
        <v>216.34383922975644</v>
      </c>
      <c r="N49" s="23">
        <v>186.93379884741088</v>
      </c>
      <c r="O49" s="23">
        <v>280.12409822292682</v>
      </c>
      <c r="P49" s="23">
        <v>462.00564836059743</v>
      </c>
      <c r="Q49" s="23">
        <v>537.93035391162721</v>
      </c>
      <c r="R49" s="23">
        <v>487.74535268246626</v>
      </c>
      <c r="S49" s="23">
        <v>479.60292131211997</v>
      </c>
      <c r="T49" s="23">
        <v>478.11541899358679</v>
      </c>
      <c r="U49" s="23">
        <v>473.56894969857348</v>
      </c>
      <c r="V49" s="23">
        <v>456.78557352619629</v>
      </c>
      <c r="W49" s="23">
        <v>444.80851616708713</v>
      </c>
      <c r="X49" s="23">
        <v>869.57185988485026</v>
      </c>
      <c r="Y49" s="23">
        <v>990.98126629758121</v>
      </c>
      <c r="Z49" s="23">
        <v>1556.7584922170536</v>
      </c>
      <c r="AA49" s="23">
        <v>1393.4018646112659</v>
      </c>
      <c r="AB49" s="23">
        <v>1391.9209450624717</v>
      </c>
      <c r="AC49" s="23">
        <v>1281.3105455922127</v>
      </c>
      <c r="AD49" s="23">
        <v>1328.7342410906138</v>
      </c>
      <c r="AE49" s="23">
        <v>1353.4714335748733</v>
      </c>
      <c r="AF49" s="23">
        <v>1368.5549133196287</v>
      </c>
      <c r="AG49" s="23">
        <v>1392.8009611325194</v>
      </c>
      <c r="AH49" s="23">
        <v>1354.0817500285532</v>
      </c>
      <c r="AI49" s="23">
        <v>1385.559079923195</v>
      </c>
      <c r="AJ49" s="23">
        <v>1382.5326490562106</v>
      </c>
      <c r="AK49" s="23">
        <v>1363.2348061869016</v>
      </c>
      <c r="AL49" s="23">
        <v>1347.2027898796412</v>
      </c>
      <c r="AM49" s="23">
        <v>1361.0898434635815</v>
      </c>
      <c r="AN49" s="23">
        <v>1354.2007303406649</v>
      </c>
      <c r="AO49" s="643">
        <v>1402.6496416686878</v>
      </c>
      <c r="AP49" s="649"/>
      <c r="AQ49" s="651"/>
      <c r="AR49" s="649"/>
      <c r="AS49" s="651"/>
      <c r="AT49" s="649"/>
      <c r="AU49" s="651"/>
    </row>
    <row r="50" spans="1:72" s="25" customFormat="1" x14ac:dyDescent="0.25">
      <c r="A50" s="260" t="s">
        <v>74</v>
      </c>
      <c r="B50" s="262" t="s">
        <v>62</v>
      </c>
      <c r="C50" s="610"/>
      <c r="D50" s="110" t="s">
        <v>48</v>
      </c>
      <c r="E50" s="110" t="s">
        <v>229</v>
      </c>
      <c r="F50" s="110"/>
      <c r="G50" s="182" t="s">
        <v>207</v>
      </c>
      <c r="H50" s="23">
        <v>210.55472170666667</v>
      </c>
      <c r="I50" s="23">
        <v>176.80528261706667</v>
      </c>
      <c r="J50" s="23">
        <v>188.28332888506674</v>
      </c>
      <c r="K50" s="23">
        <v>238.53559058533341</v>
      </c>
      <c r="L50" s="23">
        <v>232.49217533253341</v>
      </c>
      <c r="M50" s="23">
        <v>245.96401927226668</v>
      </c>
      <c r="N50" s="23">
        <v>235.22782835253329</v>
      </c>
      <c r="O50" s="23">
        <v>257.17700316373327</v>
      </c>
      <c r="P50" s="23">
        <v>198.58720348559996</v>
      </c>
      <c r="Q50" s="23">
        <v>257.83106455839993</v>
      </c>
      <c r="R50" s="23">
        <v>365.65036656475542</v>
      </c>
      <c r="S50" s="23">
        <v>386.08921316544843</v>
      </c>
      <c r="T50" s="23">
        <v>403.9326403148857</v>
      </c>
      <c r="U50" s="23">
        <v>402.47385277209042</v>
      </c>
      <c r="V50" s="23">
        <v>401.96736076842336</v>
      </c>
      <c r="W50" s="23">
        <v>379.94289400639997</v>
      </c>
      <c r="X50" s="23">
        <v>381.71962690880014</v>
      </c>
      <c r="Y50" s="23">
        <v>401.35289110400004</v>
      </c>
      <c r="Z50" s="23">
        <v>351.97302632799983</v>
      </c>
      <c r="AA50" s="23">
        <v>353.35887106239988</v>
      </c>
      <c r="AB50" s="23">
        <v>372.5620256512002</v>
      </c>
      <c r="AC50" s="23">
        <v>380.41566972484725</v>
      </c>
      <c r="AD50" s="23">
        <v>413.43718523066923</v>
      </c>
      <c r="AE50" s="23">
        <v>409.50779191578886</v>
      </c>
      <c r="AF50" s="23">
        <v>372.27909117182412</v>
      </c>
      <c r="AG50" s="23">
        <v>404.56447331306254</v>
      </c>
      <c r="AH50" s="23">
        <v>409.12563724381266</v>
      </c>
      <c r="AI50" s="23">
        <v>431.82186025965416</v>
      </c>
      <c r="AJ50" s="23">
        <v>455.77922710046619</v>
      </c>
      <c r="AK50" s="23">
        <v>432.40627007368812</v>
      </c>
      <c r="AL50" s="23">
        <v>418.71234892799316</v>
      </c>
      <c r="AM50" s="23">
        <v>476.02459170932525</v>
      </c>
      <c r="AN50" s="23">
        <v>517.72039053568778</v>
      </c>
      <c r="AO50" s="643">
        <v>408.20430474231648</v>
      </c>
      <c r="AP50" s="649"/>
      <c r="AQ50" s="651"/>
      <c r="AR50" s="649"/>
      <c r="AS50" s="651"/>
      <c r="AT50" s="649"/>
      <c r="AU50" s="651"/>
    </row>
    <row r="51" spans="1:72" s="25" customFormat="1" x14ac:dyDescent="0.25">
      <c r="A51" s="260" t="s">
        <v>76</v>
      </c>
      <c r="B51" s="262" t="s">
        <v>62</v>
      </c>
      <c r="C51" s="610"/>
      <c r="D51" s="110" t="s">
        <v>17</v>
      </c>
      <c r="E51" s="110" t="s">
        <v>195</v>
      </c>
      <c r="F51" s="110"/>
      <c r="G51" s="182" t="s">
        <v>207</v>
      </c>
      <c r="H51" s="115">
        <v>0.31587839505520987</v>
      </c>
      <c r="I51" s="115">
        <v>0.63440324339710896</v>
      </c>
      <c r="J51" s="115">
        <v>0.64201226841222514</v>
      </c>
      <c r="K51" s="115">
        <v>1.4399581844250187</v>
      </c>
      <c r="L51" s="115">
        <v>1.8535598331542598</v>
      </c>
      <c r="M51" s="115">
        <v>3.1529398777809292</v>
      </c>
      <c r="N51" s="23">
        <v>10.091380557538331</v>
      </c>
      <c r="O51" s="23">
        <v>16.137625712084247</v>
      </c>
      <c r="P51" s="23">
        <v>25.460844466955933</v>
      </c>
      <c r="Q51" s="23">
        <v>36.988217113290219</v>
      </c>
      <c r="R51" s="23">
        <v>42.971186725495777</v>
      </c>
      <c r="S51" s="23">
        <v>39.803011906466502</v>
      </c>
      <c r="T51" s="23">
        <v>44.626570883465504</v>
      </c>
      <c r="U51" s="23">
        <v>45.10631741308412</v>
      </c>
      <c r="V51" s="23">
        <v>52.140957248435534</v>
      </c>
      <c r="W51" s="23">
        <v>57.201241406144838</v>
      </c>
      <c r="X51" s="23">
        <v>66.268728117954964</v>
      </c>
      <c r="Y51" s="23">
        <v>66.94139885551283</v>
      </c>
      <c r="Z51" s="23">
        <v>65.619674949677176</v>
      </c>
      <c r="AA51" s="23">
        <v>78.815684882158905</v>
      </c>
      <c r="AB51" s="23">
        <v>106.63787846935243</v>
      </c>
      <c r="AC51" s="23">
        <v>131.33347009246177</v>
      </c>
      <c r="AD51" s="23">
        <v>136.5156278242512</v>
      </c>
      <c r="AE51" s="23">
        <v>166.67301783528774</v>
      </c>
      <c r="AF51" s="23">
        <v>164.47973841133989</v>
      </c>
      <c r="AG51" s="23">
        <v>156.82957565208963</v>
      </c>
      <c r="AH51" s="23">
        <v>173.66618826618588</v>
      </c>
      <c r="AI51" s="23">
        <v>164.60973006017312</v>
      </c>
      <c r="AJ51" s="23">
        <v>182.49465783600516</v>
      </c>
      <c r="AK51" s="23">
        <v>194.40775708209762</v>
      </c>
      <c r="AL51" s="23">
        <v>198.16685581224471</v>
      </c>
      <c r="AM51" s="23">
        <v>162.47594201837697</v>
      </c>
      <c r="AN51" s="23">
        <v>133.26429206158915</v>
      </c>
      <c r="AO51" s="643">
        <v>124.63478001256811</v>
      </c>
      <c r="AP51" s="649"/>
      <c r="AQ51" s="651"/>
      <c r="AR51" s="649"/>
      <c r="AS51" s="651"/>
      <c r="AT51" s="649"/>
      <c r="AU51" s="651"/>
    </row>
    <row r="52" spans="1:72" s="142" customFormat="1" x14ac:dyDescent="0.25">
      <c r="A52" s="260" t="s">
        <v>137</v>
      </c>
      <c r="B52" s="262" t="s">
        <v>62</v>
      </c>
      <c r="C52" s="610"/>
      <c r="D52" s="110" t="s">
        <v>12</v>
      </c>
      <c r="E52" s="110" t="s">
        <v>280</v>
      </c>
      <c r="F52" s="110"/>
      <c r="G52" s="182" t="s">
        <v>207</v>
      </c>
      <c r="H52" s="141">
        <f>SUM(H53:H56)</f>
        <v>107.76881532349243</v>
      </c>
      <c r="I52" s="141">
        <f>SUM(I53:I56)</f>
        <v>102.28400351466654</v>
      </c>
      <c r="J52" s="141">
        <f t="shared" ref="J52:AN52" si="20">SUM(J53:J56)</f>
        <v>94.699760359509867</v>
      </c>
      <c r="K52" s="141">
        <f t="shared" si="20"/>
        <v>90.697846128698714</v>
      </c>
      <c r="L52" s="141">
        <f t="shared" si="20"/>
        <v>88.308464272511443</v>
      </c>
      <c r="M52" s="141">
        <f t="shared" si="20"/>
        <v>87.56882779450865</v>
      </c>
      <c r="N52" s="141">
        <f t="shared" si="20"/>
        <v>97.862707762773837</v>
      </c>
      <c r="O52" s="141">
        <f t="shared" si="20"/>
        <v>95.570863363750561</v>
      </c>
      <c r="P52" s="141">
        <f t="shared" si="20"/>
        <v>99.14343708725805</v>
      </c>
      <c r="Q52" s="141">
        <f t="shared" si="20"/>
        <v>106.22490715470416</v>
      </c>
      <c r="R52" s="141">
        <f t="shared" si="20"/>
        <v>95.407527481762727</v>
      </c>
      <c r="S52" s="141">
        <f t="shared" si="20"/>
        <v>85.47501177928234</v>
      </c>
      <c r="T52" s="141">
        <f t="shared" si="20"/>
        <v>52.241797766994374</v>
      </c>
      <c r="U52" s="141">
        <f t="shared" si="20"/>
        <v>45.564010406180273</v>
      </c>
      <c r="V52" s="141">
        <f t="shared" si="20"/>
        <v>63.865926274241232</v>
      </c>
      <c r="W52" s="141">
        <f t="shared" si="20"/>
        <v>68.458180991139201</v>
      </c>
      <c r="X52" s="141">
        <f t="shared" si="20"/>
        <v>76.755704137585624</v>
      </c>
      <c r="Y52" s="141">
        <f t="shared" si="20"/>
        <v>79.163497998736588</v>
      </c>
      <c r="Z52" s="141">
        <f t="shared" si="20"/>
        <v>75.531397987163771</v>
      </c>
      <c r="AA52" s="141">
        <f t="shared" si="20"/>
        <v>40.530138869594438</v>
      </c>
      <c r="AB52" s="141">
        <f t="shared" si="20"/>
        <v>24.394739692735193</v>
      </c>
      <c r="AC52" s="141">
        <f t="shared" si="20"/>
        <v>32.753565680678932</v>
      </c>
      <c r="AD52" s="141">
        <f t="shared" si="20"/>
        <v>15.366502798050002</v>
      </c>
      <c r="AE52" s="141">
        <f t="shared" si="20"/>
        <v>12.752119220575263</v>
      </c>
      <c r="AF52" s="141">
        <f t="shared" si="20"/>
        <v>11.734236223001542</v>
      </c>
      <c r="AG52" s="141">
        <f t="shared" si="20"/>
        <v>11.459710569175684</v>
      </c>
      <c r="AH52" s="141">
        <f t="shared" si="20"/>
        <v>10.801109684735232</v>
      </c>
      <c r="AI52" s="141">
        <f t="shared" si="20"/>
        <v>12.014070495772197</v>
      </c>
      <c r="AJ52" s="141">
        <f t="shared" si="20"/>
        <v>14.345281920816156</v>
      </c>
      <c r="AK52" s="141">
        <f t="shared" si="20"/>
        <v>12.485572060698864</v>
      </c>
      <c r="AL52" s="141">
        <f t="shared" si="20"/>
        <v>12.960461084666701</v>
      </c>
      <c r="AM52" s="141">
        <f t="shared" si="20"/>
        <v>12.236240958938479</v>
      </c>
      <c r="AN52" s="141">
        <f t="shared" si="20"/>
        <v>11.509678463641787</v>
      </c>
      <c r="AO52" s="644">
        <f t="shared" ref="AO52" si="21">SUM(AO53:AO56)</f>
        <v>11.791646180352551</v>
      </c>
      <c r="AP52" s="649"/>
      <c r="AQ52" s="651"/>
      <c r="AR52" s="649"/>
      <c r="AS52" s="651"/>
      <c r="AT52" s="649"/>
      <c r="AU52" s="651"/>
    </row>
    <row r="53" spans="1:72" s="171" customFormat="1" ht="14.25" x14ac:dyDescent="0.2">
      <c r="A53" s="260" t="s">
        <v>71</v>
      </c>
      <c r="B53" s="262" t="s">
        <v>62</v>
      </c>
      <c r="C53" s="597"/>
      <c r="D53" s="169" t="s">
        <v>52</v>
      </c>
      <c r="E53" s="169" t="s">
        <v>301</v>
      </c>
      <c r="F53" s="169"/>
      <c r="G53" s="203" t="s">
        <v>207</v>
      </c>
      <c r="H53" s="204">
        <v>52.256339687250005</v>
      </c>
      <c r="I53" s="204">
        <v>48.627777945875003</v>
      </c>
      <c r="J53" s="204">
        <v>45.670125973500006</v>
      </c>
      <c r="K53" s="204">
        <v>39.654677162187504</v>
      </c>
      <c r="L53" s="204">
        <v>37.353068341500006</v>
      </c>
      <c r="M53" s="204">
        <v>37.842061164624994</v>
      </c>
      <c r="N53" s="204">
        <v>41.755640560312507</v>
      </c>
      <c r="O53" s="204">
        <v>46.51906850406251</v>
      </c>
      <c r="P53" s="204">
        <v>54.358745967250002</v>
      </c>
      <c r="Q53" s="204">
        <v>61.405246905937503</v>
      </c>
      <c r="R53" s="204">
        <v>65.449830021950021</v>
      </c>
      <c r="S53" s="204">
        <v>58.659445362750006</v>
      </c>
      <c r="T53" s="204">
        <v>39.313677956750006</v>
      </c>
      <c r="U53" s="204">
        <v>32.975809699750002</v>
      </c>
      <c r="V53" s="204">
        <v>50.813966560750004</v>
      </c>
      <c r="W53" s="204">
        <v>54.981288890000009</v>
      </c>
      <c r="X53" s="204">
        <v>62.168088455000003</v>
      </c>
      <c r="Y53" s="204">
        <v>64.331651867560012</v>
      </c>
      <c r="Z53" s="204">
        <v>61.804693555000007</v>
      </c>
      <c r="AA53" s="204">
        <v>28.685283075320005</v>
      </c>
      <c r="AB53" s="204">
        <v>10.399972692080002</v>
      </c>
      <c r="AC53" s="204">
        <v>20.143580462280003</v>
      </c>
      <c r="AD53" s="170">
        <v>0.50936247647999999</v>
      </c>
      <c r="AE53" s="170">
        <v>0.55272388644000003</v>
      </c>
      <c r="AF53" s="170">
        <v>0.54749451240000002</v>
      </c>
      <c r="AG53" s="170">
        <v>0.71654013156000007</v>
      </c>
      <c r="AH53" s="170">
        <v>0.77397152472000008</v>
      </c>
      <c r="AI53" s="170">
        <v>0.90232273404000007</v>
      </c>
      <c r="AJ53" s="170">
        <v>0.90521219079999993</v>
      </c>
      <c r="AK53" s="170">
        <v>0.95699099012000011</v>
      </c>
      <c r="AL53" s="170">
        <v>0.89499845720000004</v>
      </c>
      <c r="AM53" s="170">
        <v>0.93069417912000008</v>
      </c>
      <c r="AN53" s="170">
        <v>0.93590011000000006</v>
      </c>
      <c r="AO53" s="353">
        <v>0.96926805625000012</v>
      </c>
    </row>
    <row r="54" spans="1:72" s="171" customFormat="1" ht="12.75" x14ac:dyDescent="0.2">
      <c r="A54" s="260" t="s">
        <v>72</v>
      </c>
      <c r="B54" s="262" t="s">
        <v>62</v>
      </c>
      <c r="C54" s="597"/>
      <c r="D54" s="169" t="s">
        <v>53</v>
      </c>
      <c r="E54" s="169" t="s">
        <v>302</v>
      </c>
      <c r="F54" s="169"/>
      <c r="G54" s="203" t="s">
        <v>208</v>
      </c>
      <c r="H54" s="204">
        <v>41.70030188679246</v>
      </c>
      <c r="I54" s="204">
        <v>40.327981132075472</v>
      </c>
      <c r="J54" s="204">
        <v>36.028622641509436</v>
      </c>
      <c r="K54" s="204">
        <v>37.871999999999993</v>
      </c>
      <c r="L54" s="204">
        <v>38.247415094339615</v>
      </c>
      <c r="M54" s="204">
        <v>36.495358490566034</v>
      </c>
      <c r="N54" s="204">
        <v>42.536811320754715</v>
      </c>
      <c r="O54" s="204">
        <v>35.574018867924522</v>
      </c>
      <c r="P54" s="204">
        <v>31.03041509433962</v>
      </c>
      <c r="Q54" s="204">
        <v>31.355952830188677</v>
      </c>
      <c r="R54" s="204">
        <v>16.333707547169812</v>
      </c>
      <c r="S54" s="204">
        <v>14.297971698113207</v>
      </c>
      <c r="T54" s="170">
        <v>0.45369811320754716</v>
      </c>
      <c r="U54" s="170">
        <v>0.47860377358490569</v>
      </c>
      <c r="V54" s="170">
        <v>0.38885584464161987</v>
      </c>
      <c r="W54" s="170">
        <v>0</v>
      </c>
      <c r="X54" s="170">
        <v>0</v>
      </c>
      <c r="Y54" s="170">
        <v>0</v>
      </c>
      <c r="Z54" s="170">
        <v>0</v>
      </c>
      <c r="AA54" s="170">
        <v>0</v>
      </c>
      <c r="AB54" s="170">
        <v>0</v>
      </c>
      <c r="AC54" s="170">
        <v>0</v>
      </c>
      <c r="AD54" s="170">
        <v>0</v>
      </c>
      <c r="AE54" s="170">
        <v>0</v>
      </c>
      <c r="AF54" s="170">
        <v>0</v>
      </c>
      <c r="AG54" s="170">
        <v>0</v>
      </c>
      <c r="AH54" s="170">
        <v>0</v>
      </c>
      <c r="AI54" s="170">
        <v>0</v>
      </c>
      <c r="AJ54" s="170">
        <v>0</v>
      </c>
      <c r="AK54" s="170">
        <v>0</v>
      </c>
      <c r="AL54" s="170">
        <v>0</v>
      </c>
      <c r="AM54" s="170">
        <v>0</v>
      </c>
      <c r="AN54" s="170">
        <v>0</v>
      </c>
      <c r="AO54" s="353">
        <v>0</v>
      </c>
    </row>
    <row r="55" spans="1:72" s="171" customFormat="1" ht="12.75" x14ac:dyDescent="0.2">
      <c r="A55" s="260" t="s">
        <v>75</v>
      </c>
      <c r="B55" s="262" t="s">
        <v>62</v>
      </c>
      <c r="C55" s="597"/>
      <c r="D55" s="169" t="s">
        <v>337</v>
      </c>
      <c r="E55" s="169" t="s">
        <v>303</v>
      </c>
      <c r="F55" s="169"/>
      <c r="G55" s="203" t="s">
        <v>208</v>
      </c>
      <c r="H55" s="170">
        <v>7.206776231182964</v>
      </c>
      <c r="I55" s="170">
        <v>7.0630660553190694</v>
      </c>
      <c r="J55" s="170">
        <v>7.2171050495464266</v>
      </c>
      <c r="K55" s="170">
        <v>7.4672272358362264</v>
      </c>
      <c r="L55" s="170">
        <v>7.3882890411998261</v>
      </c>
      <c r="M55" s="170">
        <v>7.9066134056346264</v>
      </c>
      <c r="N55" s="170">
        <v>7.864418372446627</v>
      </c>
      <c r="O55" s="170">
        <v>7.7501027050085245</v>
      </c>
      <c r="P55" s="170">
        <v>7.8934330196974267</v>
      </c>
      <c r="Q55" s="170">
        <v>7.4479724012469912</v>
      </c>
      <c r="R55" s="170">
        <v>7.8242136970738958</v>
      </c>
      <c r="S55" s="170">
        <v>6.9344531735361308</v>
      </c>
      <c r="T55" s="170">
        <v>7.1767944716228236</v>
      </c>
      <c r="U55" s="170">
        <v>6.8477039062793654</v>
      </c>
      <c r="V55" s="170">
        <v>7.6320976918226098</v>
      </c>
      <c r="W55" s="170">
        <v>7.3519420497421919</v>
      </c>
      <c r="X55" s="170">
        <v>8.1277208601876207</v>
      </c>
      <c r="Y55" s="170">
        <v>7.6590659056125734</v>
      </c>
      <c r="Z55" s="170">
        <v>6.9196602022107676</v>
      </c>
      <c r="AA55" s="170">
        <v>5.457147624271431</v>
      </c>
      <c r="AB55" s="170">
        <v>5.6727591425811914</v>
      </c>
      <c r="AC55" s="170">
        <v>5.8610512215839332</v>
      </c>
      <c r="AD55" s="170">
        <v>5.8149695413260023</v>
      </c>
      <c r="AE55" s="170">
        <v>5.7637550447795958</v>
      </c>
      <c r="AF55" s="170">
        <v>5.8372385446485406</v>
      </c>
      <c r="AG55" s="170">
        <v>6.1753247827631839</v>
      </c>
      <c r="AH55" s="170">
        <v>6.2609249275692322</v>
      </c>
      <c r="AI55" s="170">
        <v>6.0952964203971973</v>
      </c>
      <c r="AJ55" s="170">
        <v>6.7382497512571549</v>
      </c>
      <c r="AK55" s="170">
        <v>6.6452606013558633</v>
      </c>
      <c r="AL55" s="170">
        <v>6.2533493542307008</v>
      </c>
      <c r="AM55" s="170">
        <v>6.3051929823484798</v>
      </c>
      <c r="AN55" s="170">
        <v>6.4009680288827893</v>
      </c>
      <c r="AO55" s="353">
        <v>6.4782697803625524</v>
      </c>
    </row>
    <row r="56" spans="1:72" s="171" customFormat="1" ht="12.75" x14ac:dyDescent="0.2">
      <c r="A56" s="260" t="s">
        <v>77</v>
      </c>
      <c r="B56" s="262" t="s">
        <v>62</v>
      </c>
      <c r="C56" s="597"/>
      <c r="D56" s="169" t="s">
        <v>54</v>
      </c>
      <c r="E56" s="169" t="s">
        <v>304</v>
      </c>
      <c r="F56" s="169"/>
      <c r="G56" s="203" t="s">
        <v>208</v>
      </c>
      <c r="H56" s="170">
        <v>6.6053975182669991</v>
      </c>
      <c r="I56" s="170">
        <v>6.265178381396999</v>
      </c>
      <c r="J56" s="170">
        <v>5.7839066949539992</v>
      </c>
      <c r="K56" s="170">
        <v>5.7039417306749991</v>
      </c>
      <c r="L56" s="170">
        <v>5.319691795472</v>
      </c>
      <c r="M56" s="170">
        <v>5.3247947336829995</v>
      </c>
      <c r="N56" s="170">
        <v>5.7058375092599993</v>
      </c>
      <c r="O56" s="170">
        <v>5.7276732867549995</v>
      </c>
      <c r="P56" s="170">
        <v>5.8608430059709997</v>
      </c>
      <c r="Q56" s="170">
        <v>6.015735017331</v>
      </c>
      <c r="R56" s="170">
        <v>5.7997762155690005</v>
      </c>
      <c r="S56" s="170">
        <v>5.5831415448829995</v>
      </c>
      <c r="T56" s="170">
        <v>5.2976272254139998</v>
      </c>
      <c r="U56" s="170">
        <v>5.2618930265659998</v>
      </c>
      <c r="V56" s="170">
        <v>5.0310061770269989</v>
      </c>
      <c r="W56" s="170">
        <v>6.1249500513970005</v>
      </c>
      <c r="X56" s="170">
        <v>6.4598948223980006</v>
      </c>
      <c r="Y56" s="170">
        <v>7.1727802255639999</v>
      </c>
      <c r="Z56" s="170">
        <v>6.8070442299529992</v>
      </c>
      <c r="AA56" s="170">
        <v>6.3877081700029992</v>
      </c>
      <c r="AB56" s="170">
        <v>8.3220078580740005</v>
      </c>
      <c r="AC56" s="170">
        <v>6.7489339968150004</v>
      </c>
      <c r="AD56" s="170">
        <v>9.0421707802439997</v>
      </c>
      <c r="AE56" s="170">
        <v>6.4356402893556668</v>
      </c>
      <c r="AF56" s="170">
        <v>5.3495031659530001</v>
      </c>
      <c r="AG56" s="170">
        <v>4.5678456548525004</v>
      </c>
      <c r="AH56" s="170">
        <v>3.7662132324459998</v>
      </c>
      <c r="AI56" s="170">
        <v>5.0164513413349994</v>
      </c>
      <c r="AJ56" s="170">
        <v>6.7018199787590005</v>
      </c>
      <c r="AK56" s="170">
        <v>4.8833204692230003</v>
      </c>
      <c r="AL56" s="170">
        <v>5.8121132732360001</v>
      </c>
      <c r="AM56" s="170">
        <v>5.0003537974699999</v>
      </c>
      <c r="AN56" s="170">
        <v>4.1728103247589985</v>
      </c>
      <c r="AO56" s="353">
        <v>4.3441083437399994</v>
      </c>
    </row>
    <row r="57" spans="1:72" s="26" customFormat="1" x14ac:dyDescent="0.25">
      <c r="A57" s="260" t="s">
        <v>57</v>
      </c>
      <c r="B57" s="262" t="s">
        <v>62</v>
      </c>
      <c r="C57" s="166"/>
      <c r="D57" s="112" t="s">
        <v>190</v>
      </c>
      <c r="E57" s="111"/>
      <c r="F57" s="111"/>
      <c r="G57" s="347" t="s">
        <v>209</v>
      </c>
      <c r="H57" s="24">
        <v>902.66588819602021</v>
      </c>
      <c r="I57" s="24">
        <v>790.99763697807327</v>
      </c>
      <c r="J57" s="24">
        <v>585.01024698305889</v>
      </c>
      <c r="K57" s="24">
        <v>551.64741800683987</v>
      </c>
      <c r="L57" s="24">
        <v>520.89078097432241</v>
      </c>
      <c r="M57" s="24">
        <v>553.02962617431274</v>
      </c>
      <c r="N57" s="24">
        <v>530.11571552025634</v>
      </c>
      <c r="O57" s="24">
        <v>649.009590462495</v>
      </c>
      <c r="P57" s="24">
        <v>785.19713340041142</v>
      </c>
      <c r="Q57" s="24">
        <v>938.97454273802157</v>
      </c>
      <c r="R57" s="24">
        <v>991.77443345448012</v>
      </c>
      <c r="S57" s="24">
        <v>990.97015816331725</v>
      </c>
      <c r="T57" s="24">
        <v>978.91642795893233</v>
      </c>
      <c r="U57" s="24">
        <v>966.71313028992813</v>
      </c>
      <c r="V57" s="24">
        <v>974.75981781729649</v>
      </c>
      <c r="W57" s="24">
        <v>950.41083257077116</v>
      </c>
      <c r="X57" s="24">
        <v>1394.3159190491908</v>
      </c>
      <c r="Y57" s="24">
        <v>1538.4390542558308</v>
      </c>
      <c r="Z57" s="24">
        <v>2049.8825914818945</v>
      </c>
      <c r="AA57" s="24">
        <v>1866.1065594254189</v>
      </c>
      <c r="AB57" s="24">
        <v>1895.5155888757595</v>
      </c>
      <c r="AC57" s="24">
        <v>1825.8132510902005</v>
      </c>
      <c r="AD57" s="24">
        <v>1894.0535569435842</v>
      </c>
      <c r="AE57" s="24">
        <v>1942.4043625465251</v>
      </c>
      <c r="AF57" s="24">
        <v>1917.047979125794</v>
      </c>
      <c r="AG57" s="24">
        <v>1965.6547206668474</v>
      </c>
      <c r="AH57" s="24">
        <v>1947.674685223287</v>
      </c>
      <c r="AI57" s="24">
        <v>1994.0047407387945</v>
      </c>
      <c r="AJ57" s="24">
        <v>2035.1518159134982</v>
      </c>
      <c r="AK57" s="24">
        <v>2002.534405403386</v>
      </c>
      <c r="AL57" s="24">
        <v>1977.0424557045458</v>
      </c>
      <c r="AM57" s="24">
        <v>2011.8266181502224</v>
      </c>
      <c r="AN57" s="24">
        <v>2016.6950914015836</v>
      </c>
      <c r="AO57" s="645">
        <v>1947.2803726039249</v>
      </c>
      <c r="AP57" s="649"/>
      <c r="AQ57" s="651"/>
      <c r="AR57" s="649"/>
      <c r="AS57" s="651"/>
      <c r="AT57" s="649"/>
      <c r="AU57" s="651"/>
    </row>
    <row r="58" spans="1:72" s="156" customFormat="1" x14ac:dyDescent="0.25">
      <c r="A58" s="260"/>
      <c r="B58" s="262"/>
      <c r="C58" s="166"/>
      <c r="D58" s="166"/>
      <c r="E58" s="166"/>
      <c r="F58" s="166"/>
      <c r="G58" s="165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</row>
    <row r="59" spans="1:72" s="312" customFormat="1" ht="37.5" customHeight="1" x14ac:dyDescent="0.4">
      <c r="A59" s="678"/>
      <c r="B59" s="595"/>
      <c r="C59" s="310"/>
      <c r="D59" s="479" t="s">
        <v>297</v>
      </c>
      <c r="E59" s="310"/>
      <c r="F59" s="310"/>
      <c r="G59" s="311"/>
      <c r="H59" s="477"/>
      <c r="I59" s="478"/>
      <c r="J59" s="478"/>
      <c r="K59" s="478"/>
      <c r="L59" s="478"/>
      <c r="M59" s="478"/>
      <c r="N59" s="478"/>
      <c r="O59" s="478"/>
      <c r="P59" s="478"/>
      <c r="Q59" s="478"/>
      <c r="R59" s="478"/>
      <c r="S59" s="478"/>
      <c r="T59" s="478"/>
      <c r="U59" s="478"/>
      <c r="V59" s="478"/>
      <c r="W59" s="478"/>
      <c r="X59" s="478"/>
      <c r="Y59" s="478"/>
      <c r="Z59" s="478"/>
      <c r="AA59" s="478"/>
      <c r="AB59" s="478"/>
      <c r="AC59" s="478"/>
      <c r="AD59" s="478"/>
      <c r="AE59" s="478"/>
      <c r="AF59" s="478"/>
      <c r="AG59" s="478"/>
      <c r="AH59" s="478"/>
      <c r="AI59" s="478"/>
      <c r="AJ59" s="478"/>
      <c r="AK59" s="478"/>
      <c r="AL59" s="478"/>
      <c r="AM59" s="478"/>
      <c r="AN59" s="478"/>
      <c r="AO59" s="478"/>
    </row>
    <row r="60" spans="1:72" s="501" customFormat="1" ht="22.5" customHeight="1" x14ac:dyDescent="0.25">
      <c r="A60" s="679"/>
      <c r="B60" s="596" t="s">
        <v>62</v>
      </c>
      <c r="C60" s="497"/>
      <c r="D60" s="496"/>
      <c r="E60" s="497"/>
      <c r="F60" s="497"/>
      <c r="G60" s="498"/>
      <c r="H60" s="499">
        <v>1990</v>
      </c>
      <c r="I60" s="500">
        <v>1991</v>
      </c>
      <c r="J60" s="500">
        <v>1992</v>
      </c>
      <c r="K60" s="500">
        <v>1993</v>
      </c>
      <c r="L60" s="500">
        <v>1994</v>
      </c>
      <c r="M60" s="500">
        <v>1995</v>
      </c>
      <c r="N60" s="500">
        <v>1996</v>
      </c>
      <c r="O60" s="500">
        <v>1997</v>
      </c>
      <c r="P60" s="500">
        <v>1998</v>
      </c>
      <c r="Q60" s="500">
        <v>1999</v>
      </c>
      <c r="R60" s="500">
        <v>2000</v>
      </c>
      <c r="S60" s="500">
        <v>2001</v>
      </c>
      <c r="T60" s="500">
        <v>2002</v>
      </c>
      <c r="U60" s="500">
        <v>2003</v>
      </c>
      <c r="V60" s="500">
        <v>2004</v>
      </c>
      <c r="W60" s="500">
        <v>2005</v>
      </c>
      <c r="X60" s="500">
        <v>2006</v>
      </c>
      <c r="Y60" s="500">
        <v>2007</v>
      </c>
      <c r="Z60" s="500">
        <v>2008</v>
      </c>
      <c r="AA60" s="500">
        <v>2009</v>
      </c>
      <c r="AB60" s="500">
        <v>2010</v>
      </c>
      <c r="AC60" s="500">
        <v>2011</v>
      </c>
      <c r="AD60" s="500">
        <v>2012</v>
      </c>
      <c r="AE60" s="500">
        <v>2013</v>
      </c>
      <c r="AF60" s="500">
        <v>2014</v>
      </c>
      <c r="AG60" s="500">
        <v>2015</v>
      </c>
      <c r="AH60" s="500">
        <v>2016</v>
      </c>
      <c r="AI60" s="500">
        <v>2017</v>
      </c>
      <c r="AJ60" s="500">
        <v>2018</v>
      </c>
      <c r="AK60" s="500">
        <v>2019</v>
      </c>
      <c r="AL60" s="500">
        <v>2020</v>
      </c>
      <c r="AM60" s="500">
        <v>2021</v>
      </c>
      <c r="AN60" s="500">
        <v>2022</v>
      </c>
      <c r="AO60" s="500">
        <v>2023</v>
      </c>
      <c r="AP60" s="500"/>
      <c r="AQ60" s="500"/>
      <c r="AR60" s="500"/>
      <c r="AS60" s="500"/>
      <c r="AT60" s="500"/>
      <c r="AU60" s="500"/>
      <c r="AV60" s="500"/>
    </row>
    <row r="61" spans="1:72" s="16" customFormat="1" ht="24" customHeight="1" x14ac:dyDescent="0.25">
      <c r="A61" s="256"/>
      <c r="B61" s="262" t="s">
        <v>62</v>
      </c>
      <c r="C61" s="668"/>
      <c r="D61" s="668" t="str">
        <f>$D$3</f>
        <v>Söguleg losun | Historical Emissions</v>
      </c>
      <c r="E61" s="668"/>
      <c r="F61" s="668"/>
      <c r="G61" s="668"/>
      <c r="H61" s="161"/>
      <c r="I61" s="16" t="s">
        <v>62</v>
      </c>
      <c r="J61" s="162"/>
      <c r="K61" s="163"/>
      <c r="L61" s="160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  <c r="BM61" s="164"/>
      <c r="BN61" s="164"/>
      <c r="BO61" s="164"/>
      <c r="BP61" s="164"/>
      <c r="BQ61" s="164"/>
      <c r="BR61" s="164"/>
      <c r="BS61" s="164"/>
      <c r="BT61" s="164"/>
    </row>
    <row r="62" spans="1:72" s="25" customFormat="1" x14ac:dyDescent="0.25">
      <c r="A62" s="260" t="s">
        <v>78</v>
      </c>
      <c r="B62" s="262" t="s">
        <v>62</v>
      </c>
      <c r="C62" s="610"/>
      <c r="D62" s="110" t="s">
        <v>18</v>
      </c>
      <c r="E62" s="110" t="s">
        <v>274</v>
      </c>
      <c r="F62" s="110"/>
      <c r="G62" s="182" t="s">
        <v>207</v>
      </c>
      <c r="H62" s="23">
        <v>388.7311214078054</v>
      </c>
      <c r="I62" s="23">
        <v>376.80802291304417</v>
      </c>
      <c r="J62" s="23">
        <v>369.46146962762373</v>
      </c>
      <c r="K62" s="23">
        <v>367.46615478386667</v>
      </c>
      <c r="L62" s="23">
        <v>368.50393450101353</v>
      </c>
      <c r="M62" s="23">
        <v>353.59844504857267</v>
      </c>
      <c r="N62" s="23">
        <v>357.55072973891805</v>
      </c>
      <c r="O62" s="23">
        <v>353.95735420262338</v>
      </c>
      <c r="P62" s="23">
        <v>361.0848562558802</v>
      </c>
      <c r="Q62" s="23">
        <v>356.03349315654009</v>
      </c>
      <c r="R62" s="23">
        <v>342.28685026758234</v>
      </c>
      <c r="S62" s="23">
        <v>342.72779150384827</v>
      </c>
      <c r="T62" s="23">
        <v>335.11446022495926</v>
      </c>
      <c r="U62" s="23">
        <v>330.23228381431431</v>
      </c>
      <c r="V62" s="23">
        <v>324.502224477151</v>
      </c>
      <c r="W62" s="23">
        <v>326.87872129718272</v>
      </c>
      <c r="X62" s="23">
        <v>334.16168638670575</v>
      </c>
      <c r="Y62" s="23">
        <v>339.96822256520824</v>
      </c>
      <c r="Z62" s="23">
        <v>344.11215184775034</v>
      </c>
      <c r="AA62" s="23">
        <v>349.82116261581911</v>
      </c>
      <c r="AB62" s="23">
        <v>349.40930040878408</v>
      </c>
      <c r="AC62" s="23">
        <v>347.95076309881199</v>
      </c>
      <c r="AD62" s="23">
        <v>340.54308927763651</v>
      </c>
      <c r="AE62" s="23">
        <v>333.82649525930913</v>
      </c>
      <c r="AF62" s="23">
        <v>352.09097218848621</v>
      </c>
      <c r="AG62" s="23">
        <v>354.86550024588337</v>
      </c>
      <c r="AH62" s="23">
        <v>356.9138697262859</v>
      </c>
      <c r="AI62" s="23">
        <v>349.28153811365564</v>
      </c>
      <c r="AJ62" s="23">
        <v>338.29189346625003</v>
      </c>
      <c r="AK62" s="23">
        <v>328.11254510584985</v>
      </c>
      <c r="AL62" s="23">
        <v>322.51087336392965</v>
      </c>
      <c r="AM62" s="23">
        <v>321.09146218981346</v>
      </c>
      <c r="AN62" s="23">
        <v>313.86329522534083</v>
      </c>
      <c r="AO62" s="23">
        <v>302.22988771873997</v>
      </c>
      <c r="AP62" s="649"/>
      <c r="AQ62" s="651"/>
      <c r="AR62" s="649"/>
      <c r="AS62" s="651"/>
      <c r="AT62" s="649"/>
      <c r="AU62" s="651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</row>
    <row r="63" spans="1:72" s="25" customFormat="1" x14ac:dyDescent="0.25">
      <c r="A63" s="260" t="s">
        <v>79</v>
      </c>
      <c r="B63" s="262" t="s">
        <v>62</v>
      </c>
      <c r="C63" s="610"/>
      <c r="D63" s="110" t="s">
        <v>19</v>
      </c>
      <c r="E63" s="110" t="s">
        <v>275</v>
      </c>
      <c r="F63" s="110"/>
      <c r="G63" s="182" t="s">
        <v>207</v>
      </c>
      <c r="H63" s="23">
        <v>91.353137122184734</v>
      </c>
      <c r="I63" s="23">
        <v>88.631746537781908</v>
      </c>
      <c r="J63" s="23">
        <v>85.008998526353054</v>
      </c>
      <c r="K63" s="23">
        <v>84.236917702974765</v>
      </c>
      <c r="L63" s="23">
        <v>83.460173221900504</v>
      </c>
      <c r="M63" s="23">
        <v>81.498388850551862</v>
      </c>
      <c r="N63" s="23">
        <v>81.868599343907846</v>
      </c>
      <c r="O63" s="23">
        <v>80.144433883299712</v>
      </c>
      <c r="P63" s="23">
        <v>82.174925280912831</v>
      </c>
      <c r="Q63" s="23">
        <v>79.974658636074921</v>
      </c>
      <c r="R63" s="23">
        <v>78.311552052896758</v>
      </c>
      <c r="S63" s="23">
        <v>79.282114001439638</v>
      </c>
      <c r="T63" s="23">
        <v>76.638974830974888</v>
      </c>
      <c r="U63" s="23">
        <v>74.54368172529432</v>
      </c>
      <c r="V63" s="23">
        <v>73.272981000892074</v>
      </c>
      <c r="W63" s="23">
        <v>73.882744588969544</v>
      </c>
      <c r="X63" s="23">
        <v>77.993474805629461</v>
      </c>
      <c r="Y63" s="23">
        <v>80.083376247505612</v>
      </c>
      <c r="Z63" s="23">
        <v>80.381493938276932</v>
      </c>
      <c r="AA63" s="23">
        <v>80.578324903408159</v>
      </c>
      <c r="AB63" s="23">
        <v>77.802288503425217</v>
      </c>
      <c r="AC63" s="23">
        <v>78.436605055242751</v>
      </c>
      <c r="AD63" s="23">
        <v>73.243785586193994</v>
      </c>
      <c r="AE63" s="23">
        <v>71.527533726319746</v>
      </c>
      <c r="AF63" s="23">
        <v>76.522975314290164</v>
      </c>
      <c r="AG63" s="23">
        <v>78.81828824792359</v>
      </c>
      <c r="AH63" s="23">
        <v>78.617117107096163</v>
      </c>
      <c r="AI63" s="23">
        <v>77.474379038566099</v>
      </c>
      <c r="AJ63" s="23">
        <v>74.956950590111532</v>
      </c>
      <c r="AK63" s="23">
        <v>73.402060804098852</v>
      </c>
      <c r="AL63" s="23">
        <v>71.925119958210985</v>
      </c>
      <c r="AM63" s="23">
        <v>72.476972291812231</v>
      </c>
      <c r="AN63" s="23">
        <v>71.40495368387036</v>
      </c>
      <c r="AO63" s="23">
        <v>68.676868813893464</v>
      </c>
      <c r="AP63" s="649"/>
      <c r="AQ63" s="651"/>
      <c r="AR63" s="649"/>
      <c r="AS63" s="651"/>
      <c r="AT63" s="649"/>
      <c r="AU63" s="651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</row>
    <row r="64" spans="1:72" s="25" customFormat="1" x14ac:dyDescent="0.25">
      <c r="A64" s="260" t="s">
        <v>80</v>
      </c>
      <c r="B64" s="262" t="s">
        <v>62</v>
      </c>
      <c r="C64" s="610"/>
      <c r="D64" s="110" t="s">
        <v>20</v>
      </c>
      <c r="E64" s="110" t="s">
        <v>276</v>
      </c>
      <c r="F64" s="110"/>
      <c r="G64" s="182" t="s">
        <v>207</v>
      </c>
      <c r="H64" s="23">
        <v>195.84172915376459</v>
      </c>
      <c r="I64" s="23">
        <v>194.10462153919434</v>
      </c>
      <c r="J64" s="23">
        <v>188.3319018733938</v>
      </c>
      <c r="K64" s="23">
        <v>192.23459766471157</v>
      </c>
      <c r="L64" s="23">
        <v>196.88150156645889</v>
      </c>
      <c r="M64" s="23">
        <v>191.65374163826323</v>
      </c>
      <c r="N64" s="23">
        <v>199.30389555379307</v>
      </c>
      <c r="O64" s="23">
        <v>196.73583660468552</v>
      </c>
      <c r="P64" s="23">
        <v>200.38864645367869</v>
      </c>
      <c r="Q64" s="23">
        <v>205.06730055593732</v>
      </c>
      <c r="R64" s="23">
        <v>203.09391966155673</v>
      </c>
      <c r="S64" s="23">
        <v>203.29935015411377</v>
      </c>
      <c r="T64" s="23">
        <v>196.21932641959367</v>
      </c>
      <c r="U64" s="23">
        <v>192.79691536748669</v>
      </c>
      <c r="V64" s="23">
        <v>192.23649628160604</v>
      </c>
      <c r="W64" s="23">
        <v>191.56569696698946</v>
      </c>
      <c r="X64" s="23">
        <v>207.32499787019566</v>
      </c>
      <c r="Y64" s="23">
        <v>216.43950257592866</v>
      </c>
      <c r="Z64" s="23">
        <v>224.66274573487078</v>
      </c>
      <c r="AA64" s="23">
        <v>208.7475989915564</v>
      </c>
      <c r="AB64" s="23">
        <v>202.4407403214075</v>
      </c>
      <c r="AC64" s="23">
        <v>200.52309036675729</v>
      </c>
      <c r="AD64" s="23">
        <v>204.8656265029278</v>
      </c>
      <c r="AE64" s="23">
        <v>203.53479913735171</v>
      </c>
      <c r="AF64" s="23">
        <v>221.50757236520295</v>
      </c>
      <c r="AG64" s="23">
        <v>207.61244375660033</v>
      </c>
      <c r="AH64" s="23">
        <v>203.94032429426244</v>
      </c>
      <c r="AI64" s="23">
        <v>213.47541033376768</v>
      </c>
      <c r="AJ64" s="23">
        <v>203.83014561992715</v>
      </c>
      <c r="AK64" s="23">
        <v>195.97224120224712</v>
      </c>
      <c r="AL64" s="23">
        <v>200.24460474837605</v>
      </c>
      <c r="AM64" s="23">
        <v>205.27079350197553</v>
      </c>
      <c r="AN64" s="23">
        <v>199.84557879346104</v>
      </c>
      <c r="AO64" s="23">
        <v>186.45285110420525</v>
      </c>
      <c r="AP64" s="649"/>
      <c r="AQ64" s="651"/>
      <c r="AR64" s="649"/>
      <c r="AS64" s="651"/>
      <c r="AT64" s="649"/>
      <c r="AU64" s="651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</row>
    <row r="65" spans="1:72" s="25" customFormat="1" x14ac:dyDescent="0.25">
      <c r="A65" s="260" t="s">
        <v>138</v>
      </c>
      <c r="B65" s="262" t="s">
        <v>62</v>
      </c>
      <c r="C65" s="610"/>
      <c r="D65" s="110" t="s">
        <v>139</v>
      </c>
      <c r="E65" s="110" t="s">
        <v>305</v>
      </c>
      <c r="F65" s="110"/>
      <c r="G65" s="182" t="s">
        <v>207</v>
      </c>
      <c r="H65" s="187">
        <f>SUM(H66:H68)</f>
        <v>2.3099999999999999E-2</v>
      </c>
      <c r="I65" s="188">
        <f t="shared" ref="I65:AN65" si="22">SUM(I66:I68)</f>
        <v>9.2492400000000006E-3</v>
      </c>
      <c r="J65" s="187">
        <f t="shared" si="22"/>
        <v>3.2451320000000006E-2</v>
      </c>
      <c r="K65" s="187">
        <f t="shared" si="22"/>
        <v>2.2004839999999998E-2</v>
      </c>
      <c r="L65" s="188">
        <f t="shared" si="22"/>
        <v>8.7999999999999988E-3</v>
      </c>
      <c r="M65" s="115">
        <f t="shared" si="22"/>
        <v>2.4369458069135801</v>
      </c>
      <c r="N65" s="115">
        <f t="shared" si="22"/>
        <v>2.6508298965432116</v>
      </c>
      <c r="O65" s="115">
        <f t="shared" si="22"/>
        <v>2.5593616019753092</v>
      </c>
      <c r="P65" s="115">
        <f t="shared" si="22"/>
        <v>2.5464230488888897</v>
      </c>
      <c r="Q65" s="115">
        <f t="shared" si="22"/>
        <v>2.7616834585185188</v>
      </c>
      <c r="R65" s="115">
        <f t="shared" si="22"/>
        <v>2.7621307511111111</v>
      </c>
      <c r="S65" s="115">
        <f t="shared" si="22"/>
        <v>2.6959684128395072</v>
      </c>
      <c r="T65" s="115">
        <f t="shared" si="22"/>
        <v>2.4154087303703711</v>
      </c>
      <c r="U65" s="115">
        <f t="shared" si="22"/>
        <v>4.6716002340740737</v>
      </c>
      <c r="V65" s="115">
        <f t="shared" si="22"/>
        <v>4.779621988641976</v>
      </c>
      <c r="W65" s="115">
        <f t="shared" si="22"/>
        <v>4.5326526558024689</v>
      </c>
      <c r="X65" s="115">
        <f t="shared" si="22"/>
        <v>4.4245318740740744</v>
      </c>
      <c r="Y65" s="115">
        <f t="shared" si="22"/>
        <v>4.0608959424240698</v>
      </c>
      <c r="Z65" s="115">
        <f t="shared" si="22"/>
        <v>7.018974987308642</v>
      </c>
      <c r="AA65" s="115">
        <f t="shared" si="22"/>
        <v>5.7231211653054324</v>
      </c>
      <c r="AB65" s="115">
        <f t="shared" si="22"/>
        <v>3.9040953039646284</v>
      </c>
      <c r="AC65" s="115">
        <f t="shared" si="22"/>
        <v>3.8345011486074636</v>
      </c>
      <c r="AD65" s="115">
        <f t="shared" si="22"/>
        <v>4.2417050398697338</v>
      </c>
      <c r="AE65" s="115">
        <f t="shared" si="22"/>
        <v>4.1998216606617333</v>
      </c>
      <c r="AF65" s="115">
        <f t="shared" si="22"/>
        <v>3.7299297304819001</v>
      </c>
      <c r="AG65" s="115">
        <f>SUM(AG66:AG68)</f>
        <v>3.13851153046024</v>
      </c>
      <c r="AH65" s="115">
        <f t="shared" si="22"/>
        <v>3.5398872208062002</v>
      </c>
      <c r="AI65" s="115">
        <f t="shared" si="22"/>
        <v>4.2549495621201245</v>
      </c>
      <c r="AJ65" s="115">
        <f t="shared" si="22"/>
        <v>4.3505339522446995</v>
      </c>
      <c r="AK65" s="115">
        <f t="shared" si="22"/>
        <v>7.7373575984696927</v>
      </c>
      <c r="AL65" s="115">
        <f t="shared" si="22"/>
        <v>8.1130298121819457</v>
      </c>
      <c r="AM65" s="115">
        <f t="shared" si="22"/>
        <v>6.7747431634116673</v>
      </c>
      <c r="AN65" s="115">
        <f t="shared" si="22"/>
        <v>5.9878833042920672</v>
      </c>
      <c r="AO65" s="23">
        <f t="shared" ref="AO65" si="23">SUM(AO66:AO68)</f>
        <v>7.8789727900833508</v>
      </c>
      <c r="AP65" s="649"/>
      <c r="AQ65" s="651"/>
      <c r="AR65" s="649"/>
      <c r="AS65" s="651"/>
      <c r="AT65" s="649"/>
      <c r="AU65" s="651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</row>
    <row r="66" spans="1:72" s="140" customFormat="1" ht="12.75" x14ac:dyDescent="0.2">
      <c r="A66" s="260" t="s">
        <v>81</v>
      </c>
      <c r="B66" s="258" t="s">
        <v>62</v>
      </c>
      <c r="C66" s="597"/>
      <c r="D66" s="169" t="s">
        <v>155</v>
      </c>
      <c r="E66" s="169" t="s">
        <v>211</v>
      </c>
      <c r="F66" s="169"/>
      <c r="G66" s="203" t="s">
        <v>208</v>
      </c>
      <c r="H66" s="139">
        <v>2.3099999999999999E-2</v>
      </c>
      <c r="I66" s="139">
        <v>9.2492400000000006E-3</v>
      </c>
      <c r="J66" s="139">
        <v>3.2451320000000006E-2</v>
      </c>
      <c r="K66" s="139">
        <v>2.2004839999999998E-2</v>
      </c>
      <c r="L66" s="139">
        <v>8.7999999999999988E-3</v>
      </c>
      <c r="M66" s="139">
        <v>3.0799999999999997E-6</v>
      </c>
      <c r="N66" s="139">
        <v>1.7356020000000714E-2</v>
      </c>
      <c r="O66" s="139">
        <v>3.4708959999999997E-2</v>
      </c>
      <c r="P66" s="139">
        <v>6.1599999999999995E-6</v>
      </c>
      <c r="Q66" s="139">
        <v>1.1063800000000992E-3</v>
      </c>
      <c r="R66" s="139">
        <v>2.2065999999999995E-3</v>
      </c>
      <c r="S66" s="139">
        <v>1.11936E-3</v>
      </c>
      <c r="T66" s="139">
        <v>2.8419599999999993E-3</v>
      </c>
      <c r="U66" s="139">
        <v>2.4203065333333327</v>
      </c>
      <c r="V66" s="139">
        <v>2.6251791866666663</v>
      </c>
      <c r="W66" s="139">
        <v>2.4051975199999998</v>
      </c>
      <c r="X66" s="139">
        <v>1.73838852</v>
      </c>
      <c r="Y66" s="139">
        <v>1.0369714762512294</v>
      </c>
      <c r="Z66" s="139">
        <v>3.6735925942222227</v>
      </c>
      <c r="AA66" s="139">
        <v>3.0739770309844445</v>
      </c>
      <c r="AB66" s="139">
        <v>1.8583262646666663</v>
      </c>
      <c r="AC66" s="139">
        <v>1.9271194561666665</v>
      </c>
      <c r="AD66" s="139">
        <v>1.7916920999999999</v>
      </c>
      <c r="AE66" s="139">
        <v>1.8863734999999999</v>
      </c>
      <c r="AF66" s="139">
        <v>1.6110500266666667</v>
      </c>
      <c r="AG66" s="139">
        <v>1.3453975333333332</v>
      </c>
      <c r="AH66" s="139">
        <v>1.2491211333333334</v>
      </c>
      <c r="AI66" s="139">
        <v>1.5897757333333331</v>
      </c>
      <c r="AJ66" s="139">
        <v>1.7315657333333332</v>
      </c>
      <c r="AK66" s="139">
        <v>2.2879114133333327</v>
      </c>
      <c r="AL66" s="139">
        <v>3.5745599999999995</v>
      </c>
      <c r="AM66" s="139">
        <v>3.5400694266666668</v>
      </c>
      <c r="AN66" s="139">
        <v>2.8859085200000001</v>
      </c>
      <c r="AO66" s="646">
        <v>4.9082017233333328</v>
      </c>
      <c r="AP66" s="168"/>
    </row>
    <row r="67" spans="1:72" s="140" customFormat="1" ht="12.75" x14ac:dyDescent="0.2">
      <c r="A67" s="260" t="s">
        <v>105</v>
      </c>
      <c r="B67" s="258" t="s">
        <v>62</v>
      </c>
      <c r="C67" s="597"/>
      <c r="D67" s="169" t="s">
        <v>154</v>
      </c>
      <c r="E67" s="169" t="s">
        <v>212</v>
      </c>
      <c r="F67" s="169"/>
      <c r="G67" s="203" t="s">
        <v>208</v>
      </c>
      <c r="H67" s="139">
        <v>0</v>
      </c>
      <c r="I67" s="139">
        <v>0</v>
      </c>
      <c r="J67" s="139">
        <v>0</v>
      </c>
      <c r="K67" s="139">
        <v>0</v>
      </c>
      <c r="L67" s="139">
        <v>0</v>
      </c>
      <c r="M67" s="139">
        <v>0</v>
      </c>
      <c r="N67" s="139">
        <v>0</v>
      </c>
      <c r="O67" s="139">
        <v>0</v>
      </c>
      <c r="P67" s="139">
        <v>0</v>
      </c>
      <c r="Q67" s="139">
        <v>0</v>
      </c>
      <c r="R67" s="139">
        <v>0</v>
      </c>
      <c r="S67" s="139">
        <v>0</v>
      </c>
      <c r="T67" s="139">
        <v>0</v>
      </c>
      <c r="U67" s="139">
        <v>0</v>
      </c>
      <c r="V67" s="139">
        <v>0</v>
      </c>
      <c r="W67" s="139">
        <v>0</v>
      </c>
      <c r="X67" s="139">
        <v>0</v>
      </c>
      <c r="Y67" s="139">
        <v>0</v>
      </c>
      <c r="Z67" s="139">
        <v>0</v>
      </c>
      <c r="AA67" s="139">
        <v>0</v>
      </c>
      <c r="AB67" s="139">
        <v>0</v>
      </c>
      <c r="AC67" s="139">
        <v>0</v>
      </c>
      <c r="AD67" s="139">
        <v>0</v>
      </c>
      <c r="AE67" s="139">
        <v>0</v>
      </c>
      <c r="AF67" s="139">
        <v>6.6000000000000008E-3</v>
      </c>
      <c r="AG67" s="139">
        <v>6.6000000000000008E-3</v>
      </c>
      <c r="AH67" s="139">
        <v>0.3888133333333334</v>
      </c>
      <c r="AI67" s="139">
        <v>0.67158666666666655</v>
      </c>
      <c r="AJ67" s="139">
        <v>0.80886666666666673</v>
      </c>
      <c r="AK67" s="139">
        <v>3.1538393333333334</v>
      </c>
      <c r="AL67" s="139">
        <v>3.0699019999999999</v>
      </c>
      <c r="AM67" s="139">
        <v>1.3679600000000001</v>
      </c>
      <c r="AN67" s="139">
        <v>1.6001333333333332</v>
      </c>
      <c r="AO67" s="646">
        <v>1.8259450000000002</v>
      </c>
      <c r="AP67" s="168"/>
    </row>
    <row r="68" spans="1:72" s="140" customFormat="1" ht="12.75" x14ac:dyDescent="0.2">
      <c r="A68" s="260" t="s">
        <v>106</v>
      </c>
      <c r="B68" s="258" t="s">
        <v>62</v>
      </c>
      <c r="C68" s="597"/>
      <c r="D68" s="169" t="s">
        <v>156</v>
      </c>
      <c r="E68" s="169" t="s">
        <v>213</v>
      </c>
      <c r="F68" s="169"/>
      <c r="G68" s="203" t="s">
        <v>208</v>
      </c>
      <c r="H68" s="139">
        <v>0</v>
      </c>
      <c r="I68" s="139">
        <v>0</v>
      </c>
      <c r="J68" s="139">
        <v>0</v>
      </c>
      <c r="K68" s="139">
        <v>0</v>
      </c>
      <c r="L68" s="139">
        <v>0</v>
      </c>
      <c r="M68" s="139">
        <v>2.4369427269135802</v>
      </c>
      <c r="N68" s="139">
        <v>2.6334738765432109</v>
      </c>
      <c r="O68" s="139">
        <v>2.524652641975309</v>
      </c>
      <c r="P68" s="139">
        <v>2.5464168888888898</v>
      </c>
      <c r="Q68" s="139">
        <v>2.7605770785185189</v>
      </c>
      <c r="R68" s="139">
        <v>2.759924151111111</v>
      </c>
      <c r="S68" s="139">
        <v>2.694849052839507</v>
      </c>
      <c r="T68" s="139">
        <v>2.412566770370371</v>
      </c>
      <c r="U68" s="139">
        <v>2.2512937007407414</v>
      </c>
      <c r="V68" s="139">
        <v>2.1544428019753092</v>
      </c>
      <c r="W68" s="139">
        <v>2.1274551358024691</v>
      </c>
      <c r="X68" s="139">
        <v>2.6861433540740745</v>
      </c>
      <c r="Y68" s="139">
        <v>3.0239244661728399</v>
      </c>
      <c r="Z68" s="139">
        <v>3.3453823930864197</v>
      </c>
      <c r="AA68" s="139">
        <v>2.6491441343209883</v>
      </c>
      <c r="AB68" s="139">
        <v>2.0457690392979622</v>
      </c>
      <c r="AC68" s="139">
        <v>1.9073816924407969</v>
      </c>
      <c r="AD68" s="139">
        <v>2.4500129398697337</v>
      </c>
      <c r="AE68" s="139">
        <v>2.3134481606617334</v>
      </c>
      <c r="AF68" s="139">
        <v>2.1122797038152332</v>
      </c>
      <c r="AG68" s="139">
        <v>1.7865139971269068</v>
      </c>
      <c r="AH68" s="139">
        <v>1.9019527541395334</v>
      </c>
      <c r="AI68" s="139">
        <v>1.9935871621201251</v>
      </c>
      <c r="AJ68" s="139">
        <v>1.8101015522447002</v>
      </c>
      <c r="AK68" s="139">
        <v>2.295606851803027</v>
      </c>
      <c r="AL68" s="139">
        <v>1.468567812181947</v>
      </c>
      <c r="AM68" s="139">
        <v>1.8667137367450002</v>
      </c>
      <c r="AN68" s="139">
        <v>1.5018414509587346</v>
      </c>
      <c r="AO68" s="646">
        <v>1.1448260667500181</v>
      </c>
      <c r="AP68" s="168"/>
    </row>
    <row r="69" spans="1:72" s="26" customFormat="1" x14ac:dyDescent="0.25">
      <c r="A69" s="260" t="s">
        <v>58</v>
      </c>
      <c r="B69" s="262" t="s">
        <v>62</v>
      </c>
      <c r="C69" s="166"/>
      <c r="D69" s="112" t="s">
        <v>190</v>
      </c>
      <c r="E69" s="111"/>
      <c r="F69" s="111"/>
      <c r="G69" s="347" t="s">
        <v>209</v>
      </c>
      <c r="H69" s="24">
        <v>675.94908768375478</v>
      </c>
      <c r="I69" s="24">
        <v>659.55364023002051</v>
      </c>
      <c r="J69" s="24">
        <v>642.83482134737051</v>
      </c>
      <c r="K69" s="24">
        <v>643.95967499155302</v>
      </c>
      <c r="L69" s="24">
        <v>648.85440928937294</v>
      </c>
      <c r="M69" s="24">
        <v>629.18752134430133</v>
      </c>
      <c r="N69" s="24">
        <v>641.37405453316217</v>
      </c>
      <c r="O69" s="24">
        <v>633.39698629258396</v>
      </c>
      <c r="P69" s="24">
        <v>646.19485103936051</v>
      </c>
      <c r="Q69" s="24">
        <v>643.83713580707081</v>
      </c>
      <c r="R69" s="24">
        <v>626.45445273314692</v>
      </c>
      <c r="S69" s="24">
        <v>628.00522407224116</v>
      </c>
      <c r="T69" s="24">
        <v>610.38817020589818</v>
      </c>
      <c r="U69" s="24">
        <v>602.24448114116944</v>
      </c>
      <c r="V69" s="24">
        <v>594.79132374829101</v>
      </c>
      <c r="W69" s="24">
        <v>596.85981550894428</v>
      </c>
      <c r="X69" s="24">
        <v>623.90469093660488</v>
      </c>
      <c r="Y69" s="24">
        <v>640.55199733106656</v>
      </c>
      <c r="Z69" s="24">
        <v>656.17536650820671</v>
      </c>
      <c r="AA69" s="24">
        <v>644.87020767608908</v>
      </c>
      <c r="AB69" s="24">
        <v>633.55642453758139</v>
      </c>
      <c r="AC69" s="24">
        <v>630.74495966941947</v>
      </c>
      <c r="AD69" s="24">
        <v>622.89420640662797</v>
      </c>
      <c r="AE69" s="24">
        <v>613.08864978364238</v>
      </c>
      <c r="AF69" s="24">
        <v>653.85144959846127</v>
      </c>
      <c r="AG69" s="24">
        <v>644.43474378086751</v>
      </c>
      <c r="AH69" s="24">
        <v>643.01119834845065</v>
      </c>
      <c r="AI69" s="24">
        <v>644.48627704810951</v>
      </c>
      <c r="AJ69" s="24">
        <v>621.42952362853339</v>
      </c>
      <c r="AK69" s="24">
        <v>605.22420471066539</v>
      </c>
      <c r="AL69" s="24">
        <v>602.79362788269862</v>
      </c>
      <c r="AM69" s="24">
        <v>605.61397114701299</v>
      </c>
      <c r="AN69" s="24">
        <v>591.10171100696436</v>
      </c>
      <c r="AO69" s="24">
        <v>565.23858042692223</v>
      </c>
      <c r="AP69" s="649"/>
      <c r="AQ69" s="651"/>
      <c r="AR69" s="649"/>
      <c r="AS69" s="651"/>
      <c r="AT69" s="649"/>
      <c r="AU69" s="65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</row>
    <row r="70" spans="1:72" s="156" customFormat="1" x14ac:dyDescent="0.25">
      <c r="A70" s="260"/>
      <c r="B70" s="262"/>
      <c r="C70" s="166"/>
      <c r="D70" s="166"/>
      <c r="E70" s="166"/>
      <c r="F70" s="166"/>
      <c r="G70" s="165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</row>
    <row r="71" spans="1:72" s="309" customFormat="1" ht="37.5" customHeight="1" x14ac:dyDescent="0.4">
      <c r="A71" s="268"/>
      <c r="B71" s="262" t="s">
        <v>62</v>
      </c>
      <c r="C71" s="310"/>
      <c r="D71" s="479" t="s">
        <v>286</v>
      </c>
      <c r="E71" s="310"/>
      <c r="F71" s="310"/>
      <c r="G71" s="305"/>
      <c r="H71" s="306"/>
      <c r="I71" s="307"/>
      <c r="J71" s="307"/>
      <c r="K71" s="307"/>
      <c r="L71" s="307"/>
      <c r="M71" s="307"/>
      <c r="N71" s="307"/>
      <c r="O71" s="307"/>
      <c r="P71" s="307"/>
      <c r="Q71" s="307"/>
      <c r="R71" s="307"/>
      <c r="S71" s="307"/>
      <c r="T71" s="308"/>
      <c r="U71" s="308"/>
      <c r="V71" s="308"/>
      <c r="W71" s="308"/>
      <c r="X71" s="308"/>
      <c r="Y71" s="308"/>
      <c r="Z71" s="308"/>
      <c r="AA71" s="308"/>
      <c r="AB71" s="308"/>
      <c r="AC71" s="308"/>
      <c r="AD71" s="308"/>
      <c r="AE71" s="308"/>
      <c r="AF71" s="308"/>
      <c r="AG71" s="308"/>
      <c r="AH71" s="308"/>
      <c r="AI71" s="308"/>
      <c r="AJ71" s="308"/>
      <c r="AK71" s="308"/>
      <c r="AL71" s="308"/>
      <c r="AM71" s="308"/>
      <c r="AN71" s="308"/>
      <c r="AO71" s="308"/>
    </row>
    <row r="72" spans="1:72" s="504" customFormat="1" ht="22.5" customHeight="1" x14ac:dyDescent="0.25">
      <c r="A72" s="675"/>
      <c r="B72" s="592"/>
      <c r="C72" s="502"/>
      <c r="D72" s="552" t="s">
        <v>214</v>
      </c>
      <c r="E72" s="502"/>
      <c r="F72" s="502"/>
      <c r="G72" s="503"/>
      <c r="H72" s="499">
        <v>1990</v>
      </c>
      <c r="I72" s="500">
        <v>1991</v>
      </c>
      <c r="J72" s="500">
        <v>1992</v>
      </c>
      <c r="K72" s="500">
        <v>1993</v>
      </c>
      <c r="L72" s="500">
        <v>1994</v>
      </c>
      <c r="M72" s="500">
        <v>1995</v>
      </c>
      <c r="N72" s="500">
        <v>1996</v>
      </c>
      <c r="O72" s="500">
        <v>1997</v>
      </c>
      <c r="P72" s="500">
        <v>1998</v>
      </c>
      <c r="Q72" s="500">
        <v>1999</v>
      </c>
      <c r="R72" s="500">
        <v>2000</v>
      </c>
      <c r="S72" s="500">
        <v>2001</v>
      </c>
      <c r="T72" s="500">
        <v>2002</v>
      </c>
      <c r="U72" s="500">
        <v>2003</v>
      </c>
      <c r="V72" s="500">
        <v>2004</v>
      </c>
      <c r="W72" s="500">
        <v>2005</v>
      </c>
      <c r="X72" s="500">
        <v>2006</v>
      </c>
      <c r="Y72" s="500">
        <v>2007</v>
      </c>
      <c r="Z72" s="500">
        <v>2008</v>
      </c>
      <c r="AA72" s="500">
        <v>2009</v>
      </c>
      <c r="AB72" s="500">
        <v>2010</v>
      </c>
      <c r="AC72" s="500">
        <v>2011</v>
      </c>
      <c r="AD72" s="500">
        <v>2012</v>
      </c>
      <c r="AE72" s="500">
        <v>2013</v>
      </c>
      <c r="AF72" s="500">
        <v>2014</v>
      </c>
      <c r="AG72" s="500">
        <v>2015</v>
      </c>
      <c r="AH72" s="500">
        <v>2016</v>
      </c>
      <c r="AI72" s="500">
        <v>2017</v>
      </c>
      <c r="AJ72" s="500">
        <v>2018</v>
      </c>
      <c r="AK72" s="500">
        <v>2019</v>
      </c>
      <c r="AL72" s="500">
        <v>2020</v>
      </c>
      <c r="AM72" s="500">
        <v>2021</v>
      </c>
      <c r="AN72" s="500">
        <v>2022</v>
      </c>
      <c r="AO72" s="500">
        <v>2023</v>
      </c>
      <c r="AP72" s="500"/>
      <c r="AQ72" s="500"/>
      <c r="AR72" s="500"/>
      <c r="AS72" s="500"/>
      <c r="AT72" s="500"/>
      <c r="AU72" s="500"/>
      <c r="AV72" s="500"/>
    </row>
    <row r="73" spans="1:72" s="16" customFormat="1" ht="24" customHeight="1" x14ac:dyDescent="0.25">
      <c r="A73" s="256"/>
      <c r="B73" s="262" t="s">
        <v>62</v>
      </c>
      <c r="C73" s="668"/>
      <c r="D73" s="668" t="str">
        <f>$D$3</f>
        <v>Söguleg losun | Historical Emissions</v>
      </c>
      <c r="E73" s="668"/>
      <c r="F73" s="668"/>
      <c r="G73" s="668"/>
      <c r="H73" s="161"/>
      <c r="I73" s="357"/>
      <c r="J73" s="351"/>
      <c r="K73" s="352"/>
      <c r="L73" s="160"/>
      <c r="M73" s="350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  <c r="BI73" s="164"/>
      <c r="BJ73" s="164"/>
      <c r="BK73" s="164"/>
      <c r="BL73" s="164"/>
      <c r="BM73" s="164"/>
      <c r="BN73" s="164"/>
      <c r="BO73" s="164"/>
      <c r="BP73" s="164"/>
      <c r="BQ73" s="164"/>
      <c r="BR73" s="164"/>
      <c r="BS73" s="164"/>
      <c r="BT73" s="164"/>
    </row>
    <row r="74" spans="1:72" s="25" customFormat="1" x14ac:dyDescent="0.25">
      <c r="A74" s="256"/>
      <c r="B74" s="259" t="s">
        <v>140</v>
      </c>
      <c r="C74" s="665" t="s">
        <v>62</v>
      </c>
      <c r="D74" s="110" t="s">
        <v>21</v>
      </c>
      <c r="E74" s="110" t="s">
        <v>278</v>
      </c>
      <c r="F74" s="110"/>
      <c r="G74" s="182" t="s">
        <v>207</v>
      </c>
      <c r="H74" s="23">
        <f t="shared" ref="H74:AO74" si="24">SUM(H$75:H$78)-SUM(H$79:H$80)</f>
        <v>150.44812935452535</v>
      </c>
      <c r="I74" s="23">
        <f t="shared" si="24"/>
        <v>146.21150695284922</v>
      </c>
      <c r="J74" s="23">
        <f t="shared" si="24"/>
        <v>138.56791506362313</v>
      </c>
      <c r="K74" s="23">
        <f t="shared" si="24"/>
        <v>141.40196500226193</v>
      </c>
      <c r="L74" s="23">
        <f t="shared" si="24"/>
        <v>144.08851939937318</v>
      </c>
      <c r="M74" s="23">
        <f t="shared" si="24"/>
        <v>140.36323664367572</v>
      </c>
      <c r="N74" s="23">
        <f t="shared" si="24"/>
        <v>147.09317343672188</v>
      </c>
      <c r="O74" s="23">
        <f t="shared" si="24"/>
        <v>143.63534608003502</v>
      </c>
      <c r="P74" s="23">
        <f t="shared" si="24"/>
        <v>145.77713929169514</v>
      </c>
      <c r="Q74" s="23">
        <f t="shared" si="24"/>
        <v>150.21060240016703</v>
      </c>
      <c r="R74" s="23">
        <f t="shared" si="24"/>
        <v>147.82378328824441</v>
      </c>
      <c r="S74" s="23">
        <f t="shared" si="24"/>
        <v>147.56360876412162</v>
      </c>
      <c r="T74" s="23">
        <f t="shared" si="24"/>
        <v>139.25398047819064</v>
      </c>
      <c r="U74" s="23">
        <f t="shared" si="24"/>
        <v>136.96456256754942</v>
      </c>
      <c r="V74" s="23">
        <f t="shared" si="24"/>
        <v>134.74652740604449</v>
      </c>
      <c r="W74" s="23">
        <f t="shared" si="24"/>
        <v>132.6462954058043</v>
      </c>
      <c r="X74" s="23">
        <f t="shared" si="24"/>
        <v>148.06919018833406</v>
      </c>
      <c r="Y74" s="23">
        <f t="shared" si="24"/>
        <v>156.65496240863575</v>
      </c>
      <c r="Z74" s="23">
        <f t="shared" si="24"/>
        <v>167.40784597714782</v>
      </c>
      <c r="AA74" s="23">
        <f t="shared" si="24"/>
        <v>149.98649735133392</v>
      </c>
      <c r="AB74" s="23">
        <f t="shared" si="24"/>
        <v>141.9041625260505</v>
      </c>
      <c r="AC74" s="23">
        <f t="shared" si="24"/>
        <v>139.98679448963028</v>
      </c>
      <c r="AD74" s="23">
        <f t="shared" si="24"/>
        <v>144.48592019345057</v>
      </c>
      <c r="AE74" s="23">
        <f t="shared" si="24"/>
        <v>143.36800777241893</v>
      </c>
      <c r="AF74" s="23">
        <f t="shared" si="24"/>
        <v>160.6823145963557</v>
      </c>
      <c r="AG74" s="23">
        <f t="shared" si="24"/>
        <v>146.1202449602911</v>
      </c>
      <c r="AH74" s="23">
        <f t="shared" si="24"/>
        <v>142.6558252658167</v>
      </c>
      <c r="AI74" s="23">
        <f t="shared" si="24"/>
        <v>152.72195686025566</v>
      </c>
      <c r="AJ74" s="23">
        <f t="shared" si="24"/>
        <v>143.07606977821902</v>
      </c>
      <c r="AK74" s="23">
        <f t="shared" si="24"/>
        <v>138.13506183845277</v>
      </c>
      <c r="AL74" s="23">
        <f t="shared" si="24"/>
        <v>141.80762052419522</v>
      </c>
      <c r="AM74" s="23">
        <f t="shared" si="24"/>
        <v>144.54274993816267</v>
      </c>
      <c r="AN74" s="23">
        <f t="shared" si="24"/>
        <v>137.23332497516537</v>
      </c>
      <c r="AO74" s="23">
        <f t="shared" si="24"/>
        <v>125.06651905599598</v>
      </c>
      <c r="AP74" s="649"/>
      <c r="AQ74" s="651"/>
      <c r="AR74" s="649"/>
      <c r="AS74" s="651"/>
      <c r="AT74" s="649"/>
      <c r="AU74" s="651"/>
    </row>
    <row r="75" spans="1:72" s="343" customFormat="1" hidden="1" x14ac:dyDescent="0.2">
      <c r="A75" s="597" t="s">
        <v>80</v>
      </c>
      <c r="B75" s="257" t="s">
        <v>62</v>
      </c>
      <c r="C75" s="665" t="s">
        <v>62</v>
      </c>
      <c r="D75" s="346"/>
      <c r="E75" s="346"/>
      <c r="F75" s="346"/>
      <c r="G75" s="422" t="s">
        <v>207</v>
      </c>
      <c r="H75" s="344">
        <v>195.84172915376459</v>
      </c>
      <c r="I75" s="344">
        <v>194.10462153919434</v>
      </c>
      <c r="J75" s="344">
        <v>188.3319018733938</v>
      </c>
      <c r="K75" s="344">
        <v>192.23459766471157</v>
      </c>
      <c r="L75" s="344">
        <v>196.88150156645889</v>
      </c>
      <c r="M75" s="344">
        <v>191.65374163826323</v>
      </c>
      <c r="N75" s="344">
        <v>199.30389555379307</v>
      </c>
      <c r="O75" s="344">
        <v>196.73583660468552</v>
      </c>
      <c r="P75" s="344">
        <v>200.38864645367869</v>
      </c>
      <c r="Q75" s="344">
        <v>205.06730055593732</v>
      </c>
      <c r="R75" s="344">
        <v>203.09391966155673</v>
      </c>
      <c r="S75" s="344">
        <v>203.29935015411377</v>
      </c>
      <c r="T75" s="344">
        <v>196.21932641959367</v>
      </c>
      <c r="U75" s="344">
        <v>192.79691536748669</v>
      </c>
      <c r="V75" s="344">
        <v>192.23649628160604</v>
      </c>
      <c r="W75" s="344">
        <v>191.56569696698946</v>
      </c>
      <c r="X75" s="344">
        <v>207.32499787019566</v>
      </c>
      <c r="Y75" s="344">
        <v>216.43950257592866</v>
      </c>
      <c r="Z75" s="344">
        <v>224.66274573487078</v>
      </c>
      <c r="AA75" s="344">
        <v>208.7475989915564</v>
      </c>
      <c r="AB75" s="344">
        <v>202.4407403214075</v>
      </c>
      <c r="AC75" s="344">
        <v>200.52309036675729</v>
      </c>
      <c r="AD75" s="344">
        <v>204.8656265029278</v>
      </c>
      <c r="AE75" s="344">
        <v>203.53479913735171</v>
      </c>
      <c r="AF75" s="344">
        <v>221.50757236520295</v>
      </c>
      <c r="AG75" s="344">
        <v>207.61244375660033</v>
      </c>
      <c r="AH75" s="344">
        <v>203.94032429426244</v>
      </c>
      <c r="AI75" s="344">
        <v>213.47541033376768</v>
      </c>
      <c r="AJ75" s="344">
        <v>203.83014561992715</v>
      </c>
      <c r="AK75" s="344">
        <v>195.97224120224712</v>
      </c>
      <c r="AL75" s="344">
        <v>200.24460474837605</v>
      </c>
      <c r="AM75" s="344">
        <v>205.27079350197553</v>
      </c>
      <c r="AN75" s="344">
        <v>199.84557879346104</v>
      </c>
      <c r="AO75" s="344">
        <v>186.45285110420525</v>
      </c>
      <c r="AP75" s="354"/>
      <c r="AQ75" s="355"/>
    </row>
    <row r="76" spans="1:72" s="343" customFormat="1" hidden="1" x14ac:dyDescent="0.2">
      <c r="A76" s="597" t="s">
        <v>81</v>
      </c>
      <c r="B76" s="257" t="s">
        <v>62</v>
      </c>
      <c r="C76" s="665" t="s">
        <v>62</v>
      </c>
      <c r="D76" s="346"/>
      <c r="E76" s="346"/>
      <c r="F76" s="346"/>
      <c r="G76" s="422" t="s">
        <v>207</v>
      </c>
      <c r="H76" s="354">
        <v>2.3099999999999999E-2</v>
      </c>
      <c r="I76" s="354">
        <v>9.2492400000000006E-3</v>
      </c>
      <c r="J76" s="354">
        <v>3.2451320000000006E-2</v>
      </c>
      <c r="K76" s="354">
        <v>2.2004839999999998E-2</v>
      </c>
      <c r="L76" s="354">
        <v>8.7999999999999988E-3</v>
      </c>
      <c r="M76" s="354">
        <v>3.0799999999999997E-6</v>
      </c>
      <c r="N76" s="354">
        <v>1.7356020000000714E-2</v>
      </c>
      <c r="O76" s="354">
        <v>3.4708959999999997E-2</v>
      </c>
      <c r="P76" s="354">
        <v>6.1599999999999995E-6</v>
      </c>
      <c r="Q76" s="354">
        <v>1.1063800000000992E-3</v>
      </c>
      <c r="R76" s="354">
        <v>2.2065999999999995E-3</v>
      </c>
      <c r="S76" s="354">
        <v>1.11936E-3</v>
      </c>
      <c r="T76" s="354">
        <v>2.8419599999999993E-3</v>
      </c>
      <c r="U76" s="354">
        <v>2.4203065333333327</v>
      </c>
      <c r="V76" s="354">
        <v>2.6251791866666663</v>
      </c>
      <c r="W76" s="354">
        <v>2.4051975199999998</v>
      </c>
      <c r="X76" s="354">
        <v>1.73838852</v>
      </c>
      <c r="Y76" s="354">
        <v>1.0369714762512294</v>
      </c>
      <c r="Z76" s="354">
        <v>3.6735925942222227</v>
      </c>
      <c r="AA76" s="354">
        <v>3.0739770309844445</v>
      </c>
      <c r="AB76" s="354">
        <v>1.8583262646666663</v>
      </c>
      <c r="AC76" s="354">
        <v>1.9271194561666665</v>
      </c>
      <c r="AD76" s="354">
        <v>1.7916920999999999</v>
      </c>
      <c r="AE76" s="354">
        <v>1.8863734999999999</v>
      </c>
      <c r="AF76" s="354">
        <v>1.6110500266666667</v>
      </c>
      <c r="AG76" s="354">
        <v>1.3453975333333332</v>
      </c>
      <c r="AH76" s="354">
        <v>1.2491211333333334</v>
      </c>
      <c r="AI76" s="354">
        <v>1.5897757333333331</v>
      </c>
      <c r="AJ76" s="354">
        <v>1.7315657333333332</v>
      </c>
      <c r="AK76" s="354">
        <v>2.2879114133333327</v>
      </c>
      <c r="AL76" s="354">
        <v>3.5745599999999995</v>
      </c>
      <c r="AM76" s="354">
        <v>3.5400694266666668</v>
      </c>
      <c r="AN76" s="354">
        <v>2.8859085200000001</v>
      </c>
      <c r="AO76" s="354">
        <v>4.9082017233333328</v>
      </c>
      <c r="AP76" s="354"/>
      <c r="AQ76" s="355"/>
    </row>
    <row r="77" spans="1:72" s="343" customFormat="1" hidden="1" x14ac:dyDescent="0.2">
      <c r="A77" s="597" t="s">
        <v>105</v>
      </c>
      <c r="B77" s="257" t="s">
        <v>62</v>
      </c>
      <c r="C77" s="665" t="s">
        <v>62</v>
      </c>
      <c r="D77" s="346"/>
      <c r="E77" s="346"/>
      <c r="F77" s="346"/>
      <c r="G77" s="422" t="s">
        <v>207</v>
      </c>
      <c r="H77" s="354">
        <v>0</v>
      </c>
      <c r="I77" s="354">
        <v>0</v>
      </c>
      <c r="J77" s="354">
        <v>0</v>
      </c>
      <c r="K77" s="354">
        <v>0</v>
      </c>
      <c r="L77" s="354">
        <v>0</v>
      </c>
      <c r="M77" s="354">
        <v>0</v>
      </c>
      <c r="N77" s="354">
        <v>0</v>
      </c>
      <c r="O77" s="354">
        <v>0</v>
      </c>
      <c r="P77" s="354">
        <v>0</v>
      </c>
      <c r="Q77" s="354">
        <v>0</v>
      </c>
      <c r="R77" s="354">
        <v>0</v>
      </c>
      <c r="S77" s="354">
        <v>0</v>
      </c>
      <c r="T77" s="354">
        <v>0</v>
      </c>
      <c r="U77" s="354">
        <v>0</v>
      </c>
      <c r="V77" s="354">
        <v>0</v>
      </c>
      <c r="W77" s="354">
        <v>0</v>
      </c>
      <c r="X77" s="354">
        <v>0</v>
      </c>
      <c r="Y77" s="354">
        <v>0</v>
      </c>
      <c r="Z77" s="354">
        <v>0</v>
      </c>
      <c r="AA77" s="354">
        <v>0</v>
      </c>
      <c r="AB77" s="354">
        <v>0</v>
      </c>
      <c r="AC77" s="354">
        <v>0</v>
      </c>
      <c r="AD77" s="354">
        <v>0</v>
      </c>
      <c r="AE77" s="354">
        <v>0</v>
      </c>
      <c r="AF77" s="354">
        <v>6.6000000000000008E-3</v>
      </c>
      <c r="AG77" s="354">
        <v>6.6000000000000008E-3</v>
      </c>
      <c r="AH77" s="354">
        <v>0.3888133333333334</v>
      </c>
      <c r="AI77" s="354">
        <v>0.67158666666666655</v>
      </c>
      <c r="AJ77" s="354">
        <v>0.80886666666666673</v>
      </c>
      <c r="AK77" s="354">
        <v>3.1538393333333334</v>
      </c>
      <c r="AL77" s="354">
        <v>3.0699019999999999</v>
      </c>
      <c r="AM77" s="354">
        <v>1.3679600000000001</v>
      </c>
      <c r="AN77" s="354">
        <v>1.6001333333333332</v>
      </c>
      <c r="AO77" s="354">
        <v>1.8259450000000002</v>
      </c>
      <c r="AP77" s="354"/>
      <c r="AQ77" s="355"/>
    </row>
    <row r="78" spans="1:72" s="343" customFormat="1" hidden="1" x14ac:dyDescent="0.2">
      <c r="A78" s="597" t="s">
        <v>106</v>
      </c>
      <c r="B78" s="257" t="s">
        <v>62</v>
      </c>
      <c r="C78" s="665" t="s">
        <v>62</v>
      </c>
      <c r="D78" s="346"/>
      <c r="E78" s="346"/>
      <c r="F78" s="346"/>
      <c r="G78" s="422" t="s">
        <v>207</v>
      </c>
      <c r="H78" s="354">
        <v>0</v>
      </c>
      <c r="I78" s="354">
        <v>0</v>
      </c>
      <c r="J78" s="354">
        <v>0</v>
      </c>
      <c r="K78" s="354">
        <v>0</v>
      </c>
      <c r="L78" s="354">
        <v>0</v>
      </c>
      <c r="M78" s="354">
        <v>2.4369427269135802</v>
      </c>
      <c r="N78" s="354">
        <v>2.6334738765432109</v>
      </c>
      <c r="O78" s="354">
        <v>2.524652641975309</v>
      </c>
      <c r="P78" s="354">
        <v>2.5464168888888898</v>
      </c>
      <c r="Q78" s="354">
        <v>2.7605770785185189</v>
      </c>
      <c r="R78" s="354">
        <v>2.759924151111111</v>
      </c>
      <c r="S78" s="354">
        <v>2.694849052839507</v>
      </c>
      <c r="T78" s="354">
        <v>2.412566770370371</v>
      </c>
      <c r="U78" s="354">
        <v>2.2512937007407414</v>
      </c>
      <c r="V78" s="354">
        <v>2.1544428019753092</v>
      </c>
      <c r="W78" s="354">
        <v>2.1274551358024691</v>
      </c>
      <c r="X78" s="354">
        <v>2.6861433540740745</v>
      </c>
      <c r="Y78" s="354">
        <v>3.0239244661728399</v>
      </c>
      <c r="Z78" s="354">
        <v>3.3453823930864197</v>
      </c>
      <c r="AA78" s="354">
        <v>2.6491441343209883</v>
      </c>
      <c r="AB78" s="354">
        <v>2.0457690392979622</v>
      </c>
      <c r="AC78" s="354">
        <v>1.9073816924407969</v>
      </c>
      <c r="AD78" s="354">
        <v>2.4500129398697337</v>
      </c>
      <c r="AE78" s="354">
        <v>2.3134481606617334</v>
      </c>
      <c r="AF78" s="354">
        <v>2.1122797038152332</v>
      </c>
      <c r="AG78" s="354">
        <v>1.7865139971269068</v>
      </c>
      <c r="AH78" s="354">
        <v>1.9019527541395334</v>
      </c>
      <c r="AI78" s="354">
        <v>1.9935871621201251</v>
      </c>
      <c r="AJ78" s="354">
        <v>1.8101015522447002</v>
      </c>
      <c r="AK78" s="354">
        <v>2.295606851803027</v>
      </c>
      <c r="AL78" s="354">
        <v>1.468567812181947</v>
      </c>
      <c r="AM78" s="354">
        <v>1.8667137367450002</v>
      </c>
      <c r="AN78" s="354">
        <v>1.5018414509587346</v>
      </c>
      <c r="AO78" s="354">
        <v>1.1448260667500181</v>
      </c>
      <c r="AP78" s="354"/>
      <c r="AQ78" s="355"/>
    </row>
    <row r="79" spans="1:72" s="343" customFormat="1" hidden="1" x14ac:dyDescent="0.2">
      <c r="A79" s="597" t="s">
        <v>91</v>
      </c>
      <c r="B79" s="257" t="s">
        <v>62</v>
      </c>
      <c r="C79" s="665" t="s">
        <v>62</v>
      </c>
      <c r="D79" s="346"/>
      <c r="E79" s="346"/>
      <c r="F79" s="346"/>
      <c r="G79" s="422" t="s">
        <v>207</v>
      </c>
      <c r="H79" s="344">
        <v>45.157509350267823</v>
      </c>
      <c r="I79" s="344">
        <v>47.610590270927354</v>
      </c>
      <c r="J79" s="344">
        <v>49.595707027499792</v>
      </c>
      <c r="K79" s="344">
        <v>50.659382682001961</v>
      </c>
      <c r="L79" s="344">
        <v>52.526688090358761</v>
      </c>
      <c r="M79" s="344">
        <v>53.535611684696292</v>
      </c>
      <c r="N79" s="344">
        <v>54.545875518239846</v>
      </c>
      <c r="O79" s="344">
        <v>55.386492659758218</v>
      </c>
      <c r="P79" s="344">
        <v>56.808896954238953</v>
      </c>
      <c r="Q79" s="344">
        <v>57.370815840486671</v>
      </c>
      <c r="R79" s="344">
        <v>57.738138653196437</v>
      </c>
      <c r="S79" s="344">
        <v>58.073200644820055</v>
      </c>
      <c r="T79" s="344">
        <v>58.992175819841655</v>
      </c>
      <c r="U79" s="344">
        <v>60.049099477665493</v>
      </c>
      <c r="V79" s="344">
        <v>61.751151968020771</v>
      </c>
      <c r="W79" s="344">
        <v>62.935606531616934</v>
      </c>
      <c r="X79" s="344">
        <v>63.090605144358925</v>
      </c>
      <c r="Y79" s="344">
        <v>63.242641450799553</v>
      </c>
      <c r="Z79" s="344">
        <v>63.531693158391874</v>
      </c>
      <c r="AA79" s="344">
        <v>63.698126377943815</v>
      </c>
      <c r="AB79" s="344">
        <v>63.775274467811194</v>
      </c>
      <c r="AC79" s="344">
        <v>63.852999117011613</v>
      </c>
      <c r="AD79" s="344">
        <v>63.935147796127616</v>
      </c>
      <c r="AE79" s="344">
        <v>64.014940724860139</v>
      </c>
      <c r="AF79" s="344">
        <v>64.099157043297879</v>
      </c>
      <c r="AG79" s="344">
        <v>64.227564878152648</v>
      </c>
      <c r="AH79" s="344">
        <v>64.335931776888927</v>
      </c>
      <c r="AI79" s="344">
        <v>64.52932614958209</v>
      </c>
      <c r="AJ79" s="344">
        <v>64.798662636526515</v>
      </c>
      <c r="AK79" s="344">
        <v>65.073886736166003</v>
      </c>
      <c r="AL79" s="344">
        <v>66.107359634684457</v>
      </c>
      <c r="AM79" s="344">
        <v>67.06127282084347</v>
      </c>
      <c r="AN79" s="344">
        <v>68.084433663482216</v>
      </c>
      <c r="AO79" s="344">
        <v>68.792801539917406</v>
      </c>
      <c r="AP79" s="354"/>
      <c r="AQ79" s="355"/>
    </row>
    <row r="80" spans="1:72" s="343" customFormat="1" ht="14.25" hidden="1" x14ac:dyDescent="0.2">
      <c r="A80" s="597" t="s">
        <v>157</v>
      </c>
      <c r="B80" s="257" t="s">
        <v>62</v>
      </c>
      <c r="C80" s="671"/>
      <c r="D80" s="346"/>
      <c r="E80" s="346"/>
      <c r="F80" s="346"/>
      <c r="G80" s="422" t="s">
        <v>207</v>
      </c>
      <c r="H80" s="356">
        <v>0.25919044897143007</v>
      </c>
      <c r="I80" s="356">
        <v>0.29177355541777206</v>
      </c>
      <c r="J80" s="356">
        <v>0.20073110227089483</v>
      </c>
      <c r="K80" s="356">
        <v>0.19525482044768944</v>
      </c>
      <c r="L80" s="356">
        <v>0.27509407672696534</v>
      </c>
      <c r="M80" s="356">
        <v>0.19183911680479288</v>
      </c>
      <c r="N80" s="356">
        <v>0.31567649537453735</v>
      </c>
      <c r="O80" s="356">
        <v>0.27335946686757018</v>
      </c>
      <c r="P80" s="356">
        <v>0.34903325663349744</v>
      </c>
      <c r="Q80" s="356">
        <v>0.24756577380213884</v>
      </c>
      <c r="R80" s="356">
        <v>0.29412847122696667</v>
      </c>
      <c r="S80" s="356">
        <v>0.35850915801158995</v>
      </c>
      <c r="T80" s="356">
        <v>0.38857885193175817</v>
      </c>
      <c r="U80" s="356">
        <v>0.45485355634584357</v>
      </c>
      <c r="V80" s="356">
        <v>0.5184388961827433</v>
      </c>
      <c r="W80" s="356">
        <v>0.51644768537071128</v>
      </c>
      <c r="X80" s="356">
        <v>0.58973441157672413</v>
      </c>
      <c r="Y80" s="356">
        <v>0.60279465891742867</v>
      </c>
      <c r="Z80" s="356">
        <v>0.74218158663973532</v>
      </c>
      <c r="AA80" s="356">
        <v>0.78609642758411069</v>
      </c>
      <c r="AB80" s="356">
        <v>0.66539863151043843</v>
      </c>
      <c r="AC80" s="356">
        <v>0.51779790872285902</v>
      </c>
      <c r="AD80" s="356">
        <v>0.68626355321936849</v>
      </c>
      <c r="AE80" s="356">
        <v>0.35167230073435696</v>
      </c>
      <c r="AF80" s="356">
        <v>0.45603045603128417</v>
      </c>
      <c r="AG80" s="356">
        <v>0.403145448616827</v>
      </c>
      <c r="AH80" s="356">
        <v>0.4884544723630081</v>
      </c>
      <c r="AI80" s="356">
        <v>0.47907688605007237</v>
      </c>
      <c r="AJ80" s="356">
        <v>0.30594715742630935</v>
      </c>
      <c r="AK80" s="356">
        <v>0.50065022609804966</v>
      </c>
      <c r="AL80" s="356">
        <v>0.4426544016783564</v>
      </c>
      <c r="AM80" s="356">
        <v>0.44151390638104882</v>
      </c>
      <c r="AN80" s="356">
        <v>0.51570345910550486</v>
      </c>
      <c r="AO80" s="356">
        <v>0.47250329837519506</v>
      </c>
      <c r="AP80" s="354"/>
      <c r="AQ80" s="355"/>
    </row>
    <row r="81" spans="1:47" s="25" customFormat="1" x14ac:dyDescent="0.25">
      <c r="A81" s="260"/>
      <c r="B81" s="259" t="s">
        <v>141</v>
      </c>
      <c r="C81" s="610"/>
      <c r="D81" s="110" t="s">
        <v>22</v>
      </c>
      <c r="E81" s="110" t="s">
        <v>215</v>
      </c>
      <c r="F81" s="110"/>
      <c r="G81" s="182" t="s">
        <v>207</v>
      </c>
      <c r="H81" s="23">
        <f>SUM(H82:H84)</f>
        <v>188.0046887541811</v>
      </c>
      <c r="I81" s="23">
        <f t="shared" ref="I81:AN81" si="25">SUM(I82:I84)</f>
        <v>190.61512159758942</v>
      </c>
      <c r="J81" s="23">
        <f t="shared" si="25"/>
        <v>191.96971857402184</v>
      </c>
      <c r="K81" s="23">
        <f t="shared" si="25"/>
        <v>187.49914689792348</v>
      </c>
      <c r="L81" s="23">
        <f t="shared" si="25"/>
        <v>183.69739134605561</v>
      </c>
      <c r="M81" s="23">
        <f t="shared" si="25"/>
        <v>183.96792923256734</v>
      </c>
      <c r="N81" s="23">
        <f t="shared" si="25"/>
        <v>185.93223310764947</v>
      </c>
      <c r="O81" s="23">
        <f t="shared" si="25"/>
        <v>177.11008267366424</v>
      </c>
      <c r="P81" s="23">
        <f t="shared" si="25"/>
        <v>179.37383166888964</v>
      </c>
      <c r="Q81" s="23">
        <f t="shared" si="25"/>
        <v>174.86314361902191</v>
      </c>
      <c r="R81" s="23">
        <f t="shared" si="25"/>
        <v>169.58121942611245</v>
      </c>
      <c r="S81" s="23">
        <f t="shared" si="25"/>
        <v>166.22151914232143</v>
      </c>
      <c r="T81" s="23">
        <f t="shared" si="25"/>
        <v>160.3627678317103</v>
      </c>
      <c r="U81" s="23">
        <f t="shared" si="25"/>
        <v>156.52374292097076</v>
      </c>
      <c r="V81" s="23">
        <f t="shared" si="25"/>
        <v>153.12517707350685</v>
      </c>
      <c r="W81" s="23">
        <f t="shared" si="25"/>
        <v>154.63736709249861</v>
      </c>
      <c r="X81" s="23">
        <f t="shared" si="25"/>
        <v>161.98570245216249</v>
      </c>
      <c r="Y81" s="23">
        <f t="shared" si="25"/>
        <v>167.84706840317421</v>
      </c>
      <c r="Z81" s="23">
        <f t="shared" si="25"/>
        <v>170.80791508327954</v>
      </c>
      <c r="AA81" s="23">
        <f t="shared" si="25"/>
        <v>173.0470126451134</v>
      </c>
      <c r="AB81" s="23">
        <f t="shared" si="25"/>
        <v>168.42744533890814</v>
      </c>
      <c r="AC81" s="23">
        <f t="shared" si="25"/>
        <v>167.85692310908078</v>
      </c>
      <c r="AD81" s="23">
        <f t="shared" si="25"/>
        <v>160.48462903994377</v>
      </c>
      <c r="AE81" s="23">
        <f t="shared" si="25"/>
        <v>156.68974799226569</v>
      </c>
      <c r="AF81" s="23">
        <f t="shared" si="25"/>
        <v>169.56330639343651</v>
      </c>
      <c r="AG81" s="23">
        <f t="shared" si="25"/>
        <v>179.38176663051135</v>
      </c>
      <c r="AH81" s="23">
        <f t="shared" si="25"/>
        <v>180.59257760703559</v>
      </c>
      <c r="AI81" s="23">
        <f t="shared" si="25"/>
        <v>180.64651542700517</v>
      </c>
      <c r="AJ81" s="23">
        <f t="shared" si="25"/>
        <v>181.4030228179445</v>
      </c>
      <c r="AK81" s="23">
        <f t="shared" si="25"/>
        <v>181.79319832809949</v>
      </c>
      <c r="AL81" s="23">
        <f t="shared" si="25"/>
        <v>180.46493792406258</v>
      </c>
      <c r="AM81" s="23">
        <f t="shared" si="25"/>
        <v>181.84713049735353</v>
      </c>
      <c r="AN81" s="23">
        <f t="shared" si="25"/>
        <v>180.65961044039184</v>
      </c>
      <c r="AO81" s="23">
        <f t="shared" ref="AO81" si="26">SUM(AO82:AO84)</f>
        <v>174.80922310000031</v>
      </c>
      <c r="AP81" s="649"/>
      <c r="AQ81" s="651"/>
      <c r="AR81" s="649"/>
      <c r="AS81" s="651"/>
      <c r="AT81" s="649"/>
      <c r="AU81" s="651"/>
    </row>
    <row r="82" spans="1:47" s="171" customFormat="1" ht="12.75" x14ac:dyDescent="0.2">
      <c r="A82" s="256" t="s">
        <v>82</v>
      </c>
      <c r="B82" s="259" t="s">
        <v>62</v>
      </c>
      <c r="C82" s="597"/>
      <c r="D82" s="169" t="s">
        <v>165</v>
      </c>
      <c r="E82" s="423" t="s">
        <v>216</v>
      </c>
      <c r="F82" s="169"/>
      <c r="G82" s="203" t="s">
        <v>208</v>
      </c>
      <c r="H82" s="204">
        <v>140.24277301103703</v>
      </c>
      <c r="I82" s="204">
        <v>142.44015502103989</v>
      </c>
      <c r="J82" s="204">
        <v>144.3971108349343</v>
      </c>
      <c r="K82" s="204">
        <v>141.12095172087089</v>
      </c>
      <c r="L82" s="204">
        <v>138.29037712057047</v>
      </c>
      <c r="M82" s="204">
        <v>138.71029662786054</v>
      </c>
      <c r="N82" s="204">
        <v>140.58561987109931</v>
      </c>
      <c r="O82" s="204">
        <v>133.74286828360039</v>
      </c>
      <c r="P82" s="204">
        <v>135.61498802180753</v>
      </c>
      <c r="Q82" s="204">
        <v>132.61631051352211</v>
      </c>
      <c r="R82" s="204">
        <v>128.77838438877103</v>
      </c>
      <c r="S82" s="204">
        <v>126.38760471045727</v>
      </c>
      <c r="T82" s="204">
        <v>122.11191683328836</v>
      </c>
      <c r="U82" s="204">
        <v>119.44963147882663</v>
      </c>
      <c r="V82" s="204">
        <v>116.8921120265554</v>
      </c>
      <c r="W82" s="204">
        <v>118.25756637327234</v>
      </c>
      <c r="X82" s="204">
        <v>123.93869571919758</v>
      </c>
      <c r="Y82" s="204">
        <v>128.30141321119001</v>
      </c>
      <c r="Z82" s="204">
        <v>130.67347819905751</v>
      </c>
      <c r="AA82" s="204">
        <v>132.32955594706726</v>
      </c>
      <c r="AB82" s="204">
        <v>128.8870747552952</v>
      </c>
      <c r="AC82" s="204">
        <v>128.68412691068818</v>
      </c>
      <c r="AD82" s="204">
        <v>123.37145381159225</v>
      </c>
      <c r="AE82" s="204">
        <v>120.67274607116791</v>
      </c>
      <c r="AF82" s="204">
        <v>130.80594206251106</v>
      </c>
      <c r="AG82" s="204">
        <v>138.64270622925415</v>
      </c>
      <c r="AH82" s="204">
        <v>139.97849657909154</v>
      </c>
      <c r="AI82" s="204">
        <v>140.31985511666213</v>
      </c>
      <c r="AJ82" s="204">
        <v>141.3123929644787</v>
      </c>
      <c r="AK82" s="204">
        <v>141.43847082631757</v>
      </c>
      <c r="AL82" s="204">
        <v>140.85995395925832</v>
      </c>
      <c r="AM82" s="204">
        <v>141.51740196365967</v>
      </c>
      <c r="AN82" s="204">
        <v>140.59413071428307</v>
      </c>
      <c r="AO82" s="204">
        <v>135.91842598995783</v>
      </c>
    </row>
    <row r="83" spans="1:47" s="171" customFormat="1" ht="12.75" x14ac:dyDescent="0.2">
      <c r="A83" s="256" t="s">
        <v>83</v>
      </c>
      <c r="B83" s="259" t="s">
        <v>62</v>
      </c>
      <c r="C83" s="597"/>
      <c r="D83" s="169" t="s">
        <v>166</v>
      </c>
      <c r="E83" s="423" t="s">
        <v>217</v>
      </c>
      <c r="F83" s="169"/>
      <c r="G83" s="203" t="s">
        <v>208</v>
      </c>
      <c r="H83" s="204">
        <v>46.906791526141767</v>
      </c>
      <c r="I83" s="204">
        <v>47.291100084763116</v>
      </c>
      <c r="J83" s="204">
        <v>46.630743207651463</v>
      </c>
      <c r="K83" s="204">
        <v>45.457897866834436</v>
      </c>
      <c r="L83" s="204">
        <v>44.503419394380465</v>
      </c>
      <c r="M83" s="204">
        <v>44.336597910939425</v>
      </c>
      <c r="N83" s="204">
        <v>44.417265568163266</v>
      </c>
      <c r="O83" s="204">
        <v>42.257898634067452</v>
      </c>
      <c r="P83" s="204">
        <v>42.503798319720332</v>
      </c>
      <c r="Q83" s="204">
        <v>41.013708640338592</v>
      </c>
      <c r="R83" s="204">
        <v>39.604914896519325</v>
      </c>
      <c r="S83" s="204">
        <v>38.64577738640439</v>
      </c>
      <c r="T83" s="204">
        <v>37.102470730449966</v>
      </c>
      <c r="U83" s="204">
        <v>35.809995324260441</v>
      </c>
      <c r="V83" s="204">
        <v>34.917812881494058</v>
      </c>
      <c r="W83" s="204">
        <v>35.114044341101227</v>
      </c>
      <c r="X83" s="204">
        <v>36.411772719646535</v>
      </c>
      <c r="Y83" s="204">
        <v>37.91240608990104</v>
      </c>
      <c r="Z83" s="204">
        <v>38.456564078468304</v>
      </c>
      <c r="AA83" s="204">
        <v>39.026033027926509</v>
      </c>
      <c r="AB83" s="204">
        <v>37.823447351799132</v>
      </c>
      <c r="AC83" s="204">
        <v>37.494150822659812</v>
      </c>
      <c r="AD83" s="204">
        <v>35.513899170075653</v>
      </c>
      <c r="AE83" s="204">
        <v>34.455220872119398</v>
      </c>
      <c r="AF83" s="204">
        <v>37.021589136328345</v>
      </c>
      <c r="AG83" s="204">
        <v>38.920589911673474</v>
      </c>
      <c r="AH83" s="204">
        <v>38.806555426790595</v>
      </c>
      <c r="AI83" s="204">
        <v>38.493125408523227</v>
      </c>
      <c r="AJ83" s="204">
        <v>38.267686064497354</v>
      </c>
      <c r="AK83" s="204">
        <v>38.595409834553301</v>
      </c>
      <c r="AL83" s="204">
        <v>37.83132674688602</v>
      </c>
      <c r="AM83" s="204">
        <v>38.571437460685601</v>
      </c>
      <c r="AN83" s="204">
        <v>38.329047956518366</v>
      </c>
      <c r="AO83" s="204">
        <v>37.21140013912607</v>
      </c>
    </row>
    <row r="84" spans="1:47" s="171" customFormat="1" ht="12.75" x14ac:dyDescent="0.2">
      <c r="A84" s="256" t="s">
        <v>84</v>
      </c>
      <c r="B84" s="259" t="s">
        <v>62</v>
      </c>
      <c r="C84" s="597"/>
      <c r="D84" s="169" t="s">
        <v>167</v>
      </c>
      <c r="E84" s="423" t="s">
        <v>218</v>
      </c>
      <c r="F84" s="169"/>
      <c r="G84" s="203" t="s">
        <v>208</v>
      </c>
      <c r="H84" s="353">
        <v>0.85512421700230079</v>
      </c>
      <c r="I84" s="353">
        <v>0.88386649178642629</v>
      </c>
      <c r="J84" s="353">
        <v>0.9418645314360532</v>
      </c>
      <c r="K84" s="353">
        <v>0.92029731021814731</v>
      </c>
      <c r="L84" s="353">
        <v>0.90359483110467353</v>
      </c>
      <c r="M84" s="353">
        <v>0.9210346937673799</v>
      </c>
      <c r="N84" s="353">
        <v>0.92934766838690996</v>
      </c>
      <c r="O84" s="170">
        <v>1.1093157559964046</v>
      </c>
      <c r="P84" s="170">
        <v>1.2550453273617523</v>
      </c>
      <c r="Q84" s="170">
        <v>1.2331244651612094</v>
      </c>
      <c r="R84" s="170">
        <v>1.1979201408220992</v>
      </c>
      <c r="S84" s="170">
        <v>1.1881370454597819</v>
      </c>
      <c r="T84" s="170">
        <v>1.148380267971957</v>
      </c>
      <c r="U84" s="170">
        <v>1.2641161178836609</v>
      </c>
      <c r="V84" s="170">
        <v>1.3152521654574074</v>
      </c>
      <c r="W84" s="170">
        <v>1.2657563781250372</v>
      </c>
      <c r="X84" s="170">
        <v>1.6352340133183505</v>
      </c>
      <c r="Y84" s="170">
        <v>1.6332491020831417</v>
      </c>
      <c r="Z84" s="170">
        <v>1.6778728057537127</v>
      </c>
      <c r="AA84" s="170">
        <v>1.6914236701196192</v>
      </c>
      <c r="AB84" s="170">
        <v>1.7169232318138179</v>
      </c>
      <c r="AC84" s="170">
        <v>1.678645375732795</v>
      </c>
      <c r="AD84" s="170">
        <v>1.5992760582758692</v>
      </c>
      <c r="AE84" s="170">
        <v>1.5617810489783888</v>
      </c>
      <c r="AF84" s="170">
        <v>1.7357751945971098</v>
      </c>
      <c r="AG84" s="170">
        <v>1.8184704895837347</v>
      </c>
      <c r="AH84" s="170">
        <v>1.8075256011534508</v>
      </c>
      <c r="AI84" s="170">
        <v>1.8335349018197906</v>
      </c>
      <c r="AJ84" s="170">
        <v>1.822943788968431</v>
      </c>
      <c r="AK84" s="170">
        <v>1.7593176672286428</v>
      </c>
      <c r="AL84" s="170">
        <v>1.7736572179182457</v>
      </c>
      <c r="AM84" s="170">
        <v>1.7582910730082586</v>
      </c>
      <c r="AN84" s="170">
        <v>1.7364317695904083</v>
      </c>
      <c r="AO84" s="170">
        <v>1.6793969709164258</v>
      </c>
    </row>
    <row r="85" spans="1:47" s="25" customFormat="1" x14ac:dyDescent="0.25">
      <c r="A85" s="260"/>
      <c r="B85" s="259" t="s">
        <v>142</v>
      </c>
      <c r="C85" s="610"/>
      <c r="D85" s="110" t="s">
        <v>23</v>
      </c>
      <c r="E85" s="110" t="s">
        <v>219</v>
      </c>
      <c r="F85" s="110"/>
      <c r="G85" s="182" t="s">
        <v>207</v>
      </c>
      <c r="H85" s="23">
        <f>SUM(H86:H88)</f>
        <v>231.1390763888657</v>
      </c>
      <c r="I85" s="23">
        <f t="shared" ref="I85:AN85" si="27">SUM(I86:I88)</f>
        <v>214.55316269165007</v>
      </c>
      <c r="J85" s="23">
        <f t="shared" si="27"/>
        <v>203.74692990564867</v>
      </c>
      <c r="K85" s="23">
        <f t="shared" si="27"/>
        <v>204.10437502900382</v>
      </c>
      <c r="L85" s="23">
        <f t="shared" si="27"/>
        <v>207.35865495715228</v>
      </c>
      <c r="M85" s="23">
        <f t="shared" si="27"/>
        <v>190.38253159347332</v>
      </c>
      <c r="N85" s="23">
        <f t="shared" si="27"/>
        <v>191.59951140474078</v>
      </c>
      <c r="O85" s="23">
        <f t="shared" si="27"/>
        <v>195.60074471306925</v>
      </c>
      <c r="P85" s="23">
        <f t="shared" si="27"/>
        <v>201.43202112298107</v>
      </c>
      <c r="Q85" s="23">
        <f t="shared" si="27"/>
        <v>199.84918520706651</v>
      </c>
      <c r="R85" s="23">
        <f t="shared" si="27"/>
        <v>191.05209113213883</v>
      </c>
      <c r="S85" s="23">
        <f t="shared" si="27"/>
        <v>193.52199263556417</v>
      </c>
      <c r="T85" s="23">
        <f t="shared" si="27"/>
        <v>191.73028981143511</v>
      </c>
      <c r="U85" s="23">
        <f t="shared" si="27"/>
        <v>188.89537199929515</v>
      </c>
      <c r="V85" s="23">
        <f t="shared" si="27"/>
        <v>185.09394945828004</v>
      </c>
      <c r="W85" s="23">
        <f t="shared" si="27"/>
        <v>184.38148667467073</v>
      </c>
      <c r="X85" s="23">
        <f t="shared" si="27"/>
        <v>185.45505018227988</v>
      </c>
      <c r="Y85" s="23">
        <f t="shared" si="27"/>
        <v>186.17693381308857</v>
      </c>
      <c r="Z85" s="23">
        <f t="shared" si="27"/>
        <v>187.73507187901035</v>
      </c>
      <c r="AA85" s="23">
        <f t="shared" si="27"/>
        <v>192.73763182555481</v>
      </c>
      <c r="AB85" s="23">
        <f t="shared" si="27"/>
        <v>196.50489505690683</v>
      </c>
      <c r="AC85" s="23">
        <f t="shared" si="27"/>
        <v>193.96103345167069</v>
      </c>
      <c r="AD85" s="23">
        <f t="shared" si="27"/>
        <v>192.45195197235614</v>
      </c>
      <c r="AE85" s="23">
        <f t="shared" si="27"/>
        <v>189.22390690238441</v>
      </c>
      <c r="AF85" s="23">
        <f t="shared" si="27"/>
        <v>195.98850979835902</v>
      </c>
      <c r="AG85" s="23">
        <f t="shared" si="27"/>
        <v>190.18192060981792</v>
      </c>
      <c r="AH85" s="23">
        <f t="shared" si="27"/>
        <v>190.78598715937088</v>
      </c>
      <c r="AI85" s="23">
        <f t="shared" si="27"/>
        <v>183.01171890723066</v>
      </c>
      <c r="AJ85" s="23">
        <f t="shared" si="27"/>
        <v>173.97080057675515</v>
      </c>
      <c r="AK85" s="23">
        <f t="shared" si="27"/>
        <v>161.38162337650456</v>
      </c>
      <c r="AL85" s="23">
        <f t="shared" si="27"/>
        <v>155.20067936570649</v>
      </c>
      <c r="AM85" s="23">
        <f t="shared" si="27"/>
        <v>154.77957587236946</v>
      </c>
      <c r="AN85" s="23">
        <f t="shared" si="27"/>
        <v>148.11322103422799</v>
      </c>
      <c r="AO85" s="23">
        <f t="shared" ref="AO85" si="28">SUM(AO86:AO88)</f>
        <v>141.71684053086173</v>
      </c>
      <c r="AP85" s="649"/>
      <c r="AQ85" s="651"/>
      <c r="AR85" s="649"/>
      <c r="AS85" s="651"/>
      <c r="AT85" s="649"/>
      <c r="AU85" s="651"/>
    </row>
    <row r="86" spans="1:47" s="171" customFormat="1" ht="12.75" x14ac:dyDescent="0.2">
      <c r="A86" s="256" t="s">
        <v>85</v>
      </c>
      <c r="B86" s="259" t="s">
        <v>62</v>
      </c>
      <c r="C86" s="597"/>
      <c r="D86" s="169" t="s">
        <v>165</v>
      </c>
      <c r="E86" s="423" t="s">
        <v>216</v>
      </c>
      <c r="F86" s="169"/>
      <c r="G86" s="203" t="s">
        <v>208</v>
      </c>
      <c r="H86" s="204">
        <v>209.44168884409919</v>
      </c>
      <c r="I86" s="204">
        <v>194.46563804114703</v>
      </c>
      <c r="J86" s="204">
        <v>184.68609177729215</v>
      </c>
      <c r="K86" s="204">
        <v>185.10151217385425</v>
      </c>
      <c r="L86" s="204">
        <v>188.05490231680386</v>
      </c>
      <c r="M86" s="204">
        <v>172.77393352974411</v>
      </c>
      <c r="N86" s="204">
        <v>173.87106090392373</v>
      </c>
      <c r="O86" s="204">
        <v>177.4795706352285</v>
      </c>
      <c r="P86" s="204">
        <v>182.71580063166627</v>
      </c>
      <c r="Q86" s="204">
        <v>181.53923149490382</v>
      </c>
      <c r="R86" s="204">
        <v>173.54029485904414</v>
      </c>
      <c r="S86" s="204">
        <v>175.79310984411251</v>
      </c>
      <c r="T86" s="204">
        <v>174.21917271098135</v>
      </c>
      <c r="U86" s="204">
        <v>171.70626043823654</v>
      </c>
      <c r="V86" s="204">
        <v>168.12608343962756</v>
      </c>
      <c r="W86" s="204">
        <v>167.72000691149947</v>
      </c>
      <c r="X86" s="204">
        <v>168.54775411628901</v>
      </c>
      <c r="Y86" s="204">
        <v>169.22142325121911</v>
      </c>
      <c r="Z86" s="204">
        <v>170.65886619238233</v>
      </c>
      <c r="AA86" s="204">
        <v>175.21297500516278</v>
      </c>
      <c r="AB86" s="204">
        <v>178.57523042703679</v>
      </c>
      <c r="AC86" s="204">
        <v>176.49959491766259</v>
      </c>
      <c r="AD86" s="204">
        <v>175.25684319274342</v>
      </c>
      <c r="AE86" s="204">
        <v>172.45133098588488</v>
      </c>
      <c r="AF86" s="204">
        <v>178.76258472862006</v>
      </c>
      <c r="AG86" s="204">
        <v>173.66136795576978</v>
      </c>
      <c r="AH86" s="204">
        <v>174.38467079137715</v>
      </c>
      <c r="AI86" s="204">
        <v>167.38960127949235</v>
      </c>
      <c r="AJ86" s="204">
        <v>159.36913667595542</v>
      </c>
      <c r="AK86" s="204">
        <v>147.73848954817959</v>
      </c>
      <c r="AL86" s="204">
        <v>142.12689434478304</v>
      </c>
      <c r="AM86" s="204">
        <v>141.51156420679865</v>
      </c>
      <c r="AN86" s="204">
        <v>135.43316993788673</v>
      </c>
      <c r="AO86" s="204">
        <v>129.55863877791612</v>
      </c>
    </row>
    <row r="87" spans="1:47" s="171" customFormat="1" ht="12.75" x14ac:dyDescent="0.2">
      <c r="A87" s="256" t="s">
        <v>86</v>
      </c>
      <c r="B87" s="259" t="s">
        <v>62</v>
      </c>
      <c r="C87" s="597"/>
      <c r="D87" s="169" t="s">
        <v>166</v>
      </c>
      <c r="E87" s="423" t="s">
        <v>217</v>
      </c>
      <c r="F87" s="169"/>
      <c r="G87" s="203" t="s">
        <v>208</v>
      </c>
      <c r="H87" s="170">
        <v>17.118642986140571</v>
      </c>
      <c r="I87" s="170">
        <v>15.807699176342066</v>
      </c>
      <c r="J87" s="170">
        <v>14.960381559599815</v>
      </c>
      <c r="K87" s="170">
        <v>14.877814251256277</v>
      </c>
      <c r="L87" s="170">
        <v>15.072417968504261</v>
      </c>
      <c r="M87" s="170">
        <v>13.715777768444589</v>
      </c>
      <c r="N87" s="170">
        <v>13.771017905263651</v>
      </c>
      <c r="O87" s="170">
        <v>14.037614626059066</v>
      </c>
      <c r="P87" s="170">
        <v>14.498174445351967</v>
      </c>
      <c r="Q87" s="170">
        <v>14.110843243705174</v>
      </c>
      <c r="R87" s="170">
        <v>13.484536475900931</v>
      </c>
      <c r="S87" s="170">
        <v>13.602088277145025</v>
      </c>
      <c r="T87" s="170">
        <v>13.387226549197393</v>
      </c>
      <c r="U87" s="170">
        <v>13.094294570293151</v>
      </c>
      <c r="V87" s="170">
        <v>12.765942647414247</v>
      </c>
      <c r="W87" s="170">
        <v>12.756596191559288</v>
      </c>
      <c r="X87" s="170">
        <v>12.880454736092188</v>
      </c>
      <c r="Y87" s="170">
        <v>12.969520814708893</v>
      </c>
      <c r="Z87" s="170">
        <v>13.113538227972413</v>
      </c>
      <c r="AA87" s="170">
        <v>13.545243749910213</v>
      </c>
      <c r="AB87" s="170">
        <v>13.792043103331155</v>
      </c>
      <c r="AC87" s="170">
        <v>13.468197178508493</v>
      </c>
      <c r="AD87" s="170">
        <v>13.2460915974589</v>
      </c>
      <c r="AE87" s="170">
        <v>12.914911493879888</v>
      </c>
      <c r="AF87" s="170">
        <v>13.264807582482444</v>
      </c>
      <c r="AG87" s="170">
        <v>12.722441593878687</v>
      </c>
      <c r="AH87" s="170">
        <v>12.625530576576256</v>
      </c>
      <c r="AI87" s="170">
        <v>12.003711163784883</v>
      </c>
      <c r="AJ87" s="170">
        <v>11.216309606254407</v>
      </c>
      <c r="AK87" s="170">
        <v>10.477547396254161</v>
      </c>
      <c r="AL87" s="170">
        <v>10.050976481378743</v>
      </c>
      <c r="AM87" s="170">
        <v>10.212575135305157</v>
      </c>
      <c r="AN87" s="170">
        <v>9.7602207023826697</v>
      </c>
      <c r="AO87" s="170">
        <v>9.3580154410156862</v>
      </c>
    </row>
    <row r="88" spans="1:47" s="171" customFormat="1" ht="12.75" x14ac:dyDescent="0.2">
      <c r="A88" s="256" t="s">
        <v>87</v>
      </c>
      <c r="B88" s="259" t="s">
        <v>62</v>
      </c>
      <c r="C88" s="597"/>
      <c r="D88" s="169" t="s">
        <v>167</v>
      </c>
      <c r="E88" s="423" t="s">
        <v>218</v>
      </c>
      <c r="F88" s="169"/>
      <c r="G88" s="203" t="s">
        <v>208</v>
      </c>
      <c r="H88" s="170">
        <v>4.5787445586259539</v>
      </c>
      <c r="I88" s="170">
        <v>4.2798254741609982</v>
      </c>
      <c r="J88" s="170">
        <v>4.1004565687566998</v>
      </c>
      <c r="K88" s="170">
        <v>4.1250486038933092</v>
      </c>
      <c r="L88" s="170">
        <v>4.2313346718441593</v>
      </c>
      <c r="M88" s="170">
        <v>3.8928202952846194</v>
      </c>
      <c r="N88" s="170">
        <v>3.9574325955533989</v>
      </c>
      <c r="O88" s="170">
        <v>4.0835594517816984</v>
      </c>
      <c r="P88" s="170">
        <v>4.218046045962847</v>
      </c>
      <c r="Q88" s="170">
        <v>4.19911046845752</v>
      </c>
      <c r="R88" s="170">
        <v>4.0272597971937518</v>
      </c>
      <c r="S88" s="170">
        <v>4.1267945143066411</v>
      </c>
      <c r="T88" s="170">
        <v>4.1238905512563582</v>
      </c>
      <c r="U88" s="170">
        <v>4.0948169907654641</v>
      </c>
      <c r="V88" s="170">
        <v>4.2019233712382169</v>
      </c>
      <c r="W88" s="170">
        <v>3.9048835716119665</v>
      </c>
      <c r="X88" s="170">
        <v>4.02684132989868</v>
      </c>
      <c r="Y88" s="170">
        <v>3.9859897471605832</v>
      </c>
      <c r="Z88" s="170">
        <v>3.9626674586556012</v>
      </c>
      <c r="AA88" s="170">
        <v>3.9794130704818356</v>
      </c>
      <c r="AB88" s="170">
        <v>4.1376215265388741</v>
      </c>
      <c r="AC88" s="170">
        <v>3.9932413554996105</v>
      </c>
      <c r="AD88" s="170">
        <v>3.9490171821538227</v>
      </c>
      <c r="AE88" s="170">
        <v>3.8576644226196413</v>
      </c>
      <c r="AF88" s="170">
        <v>3.9611174872565331</v>
      </c>
      <c r="AG88" s="170">
        <v>3.798111060169457</v>
      </c>
      <c r="AH88" s="170">
        <v>3.7757857914174746</v>
      </c>
      <c r="AI88" s="170">
        <v>3.6184064639534124</v>
      </c>
      <c r="AJ88" s="170">
        <v>3.3853542945453237</v>
      </c>
      <c r="AK88" s="170">
        <v>3.1655864320708269</v>
      </c>
      <c r="AL88" s="170">
        <v>3.0228085395447071</v>
      </c>
      <c r="AM88" s="170">
        <v>3.0554365302656676</v>
      </c>
      <c r="AN88" s="170">
        <v>2.9198303939585846</v>
      </c>
      <c r="AO88" s="170">
        <v>2.8001863119299237</v>
      </c>
    </row>
    <row r="89" spans="1:47" s="25" customFormat="1" x14ac:dyDescent="0.25">
      <c r="A89" s="260"/>
      <c r="B89" s="259" t="s">
        <v>143</v>
      </c>
      <c r="C89" s="665" t="s">
        <v>62</v>
      </c>
      <c r="D89" s="110" t="s">
        <v>24</v>
      </c>
      <c r="E89" s="110" t="s">
        <v>220</v>
      </c>
      <c r="F89" s="110"/>
      <c r="G89" s="182" t="s">
        <v>207</v>
      </c>
      <c r="H89" s="23">
        <f>SUM(H90:H92)</f>
        <v>38.740472360304771</v>
      </c>
      <c r="I89" s="23">
        <f t="shared" ref="I89:AN89" si="29">SUM(I90:I92)</f>
        <v>39.795604343001521</v>
      </c>
      <c r="J89" s="23">
        <f t="shared" si="29"/>
        <v>40.377053191020067</v>
      </c>
      <c r="K89" s="23">
        <f t="shared" si="29"/>
        <v>41.208811904589069</v>
      </c>
      <c r="L89" s="23">
        <f t="shared" si="29"/>
        <v>42.108293656069094</v>
      </c>
      <c r="M89" s="23">
        <f t="shared" si="29"/>
        <v>42.025064722918323</v>
      </c>
      <c r="N89" s="23">
        <f t="shared" si="29"/>
        <v>43.103857999870527</v>
      </c>
      <c r="O89" s="23">
        <f t="shared" si="29"/>
        <v>42.726593511653149</v>
      </c>
      <c r="P89" s="23">
        <f t="shared" si="29"/>
        <v>42.571256062568636</v>
      </c>
      <c r="Q89" s="23">
        <f t="shared" si="29"/>
        <v>41.662808023568481</v>
      </c>
      <c r="R89" s="23">
        <f t="shared" si="29"/>
        <v>39.697384655834561</v>
      </c>
      <c r="S89" s="23">
        <f t="shared" si="29"/>
        <v>39.8380015993122</v>
      </c>
      <c r="T89" s="23">
        <f t="shared" si="29"/>
        <v>38.179189119982624</v>
      </c>
      <c r="U89" s="23">
        <f t="shared" si="29"/>
        <v>38.573679948008092</v>
      </c>
      <c r="V89" s="23">
        <f t="shared" si="29"/>
        <v>38.948833151395476</v>
      </c>
      <c r="W89" s="23">
        <f t="shared" si="29"/>
        <v>40.263016290423721</v>
      </c>
      <c r="X89" s="23">
        <f t="shared" si="29"/>
        <v>40.67874130200812</v>
      </c>
      <c r="Y89" s="23">
        <f t="shared" si="29"/>
        <v>41.314547069378229</v>
      </c>
      <c r="Z89" s="23">
        <f t="shared" si="29"/>
        <v>41.798395471275107</v>
      </c>
      <c r="AA89" s="23">
        <f t="shared" si="29"/>
        <v>41.447837472033036</v>
      </c>
      <c r="AB89" s="23">
        <f t="shared" si="29"/>
        <v>41.372396346240357</v>
      </c>
      <c r="AC89" s="23">
        <f t="shared" si="29"/>
        <v>41.9625101994367</v>
      </c>
      <c r="AD89" s="23">
        <f t="shared" si="29"/>
        <v>41.556098659768658</v>
      </c>
      <c r="AE89" s="23">
        <f t="shared" si="29"/>
        <v>40.277945198793603</v>
      </c>
      <c r="AF89" s="23">
        <f t="shared" si="29"/>
        <v>41.886735836578318</v>
      </c>
      <c r="AG89" s="23">
        <f t="shared" si="29"/>
        <v>41.691611568726387</v>
      </c>
      <c r="AH89" s="23">
        <f t="shared" si="29"/>
        <v>41.64256198212874</v>
      </c>
      <c r="AI89" s="23">
        <f t="shared" si="29"/>
        <v>40.541452466938601</v>
      </c>
      <c r="AJ89" s="23">
        <f t="shared" si="29"/>
        <v>36.508824593635389</v>
      </c>
      <c r="AK89" s="23">
        <f t="shared" si="29"/>
        <v>37.982317138170096</v>
      </c>
      <c r="AL89" s="23">
        <f t="shared" si="29"/>
        <v>38.559097313416821</v>
      </c>
      <c r="AM89" s="23">
        <f t="shared" si="29"/>
        <v>37.061617014852622</v>
      </c>
      <c r="AN89" s="23">
        <f t="shared" si="29"/>
        <v>36.773549150790849</v>
      </c>
      <c r="AO89" s="23">
        <f t="shared" ref="AO89" si="30">SUM(AO90:AO92)</f>
        <v>35.780241318261659</v>
      </c>
      <c r="AP89" s="649"/>
      <c r="AQ89" s="651"/>
      <c r="AR89" s="649"/>
      <c r="AS89" s="651"/>
      <c r="AT89" s="649"/>
      <c r="AU89" s="651"/>
    </row>
    <row r="90" spans="1:47" s="171" customFormat="1" x14ac:dyDescent="0.2">
      <c r="A90" s="256" t="s">
        <v>88</v>
      </c>
      <c r="B90" s="259" t="s">
        <v>62</v>
      </c>
      <c r="C90" s="665" t="s">
        <v>62</v>
      </c>
      <c r="D90" s="169" t="s">
        <v>165</v>
      </c>
      <c r="E90" s="423" t="s">
        <v>216</v>
      </c>
      <c r="F90" s="169"/>
      <c r="G90" s="203" t="s">
        <v>208</v>
      </c>
      <c r="H90" s="204">
        <v>37.229009999999995</v>
      </c>
      <c r="I90" s="204">
        <v>38.255657999999997</v>
      </c>
      <c r="J90" s="204">
        <v>38.827193999999999</v>
      </c>
      <c r="K90" s="204">
        <v>39.626538000000004</v>
      </c>
      <c r="L90" s="204">
        <v>40.515594</v>
      </c>
      <c r="M90" s="204">
        <v>40.443857999999999</v>
      </c>
      <c r="N90" s="204">
        <v>41.462357999999995</v>
      </c>
      <c r="O90" s="204">
        <v>41.086080000000003</v>
      </c>
      <c r="P90" s="204">
        <v>40.924211999999997</v>
      </c>
      <c r="Q90" s="204">
        <v>40.024656</v>
      </c>
      <c r="R90" s="204">
        <v>38.117435999999998</v>
      </c>
      <c r="S90" s="204">
        <v>38.234741999999997</v>
      </c>
      <c r="T90" s="204">
        <v>36.625008000000001</v>
      </c>
      <c r="U90" s="204">
        <v>36.988728000000002</v>
      </c>
      <c r="V90" s="204">
        <v>37.367987999999997</v>
      </c>
      <c r="W90" s="204">
        <v>38.620890000000003</v>
      </c>
      <c r="X90" s="204">
        <v>39.041226000000002</v>
      </c>
      <c r="Y90" s="204">
        <v>39.659928000000001</v>
      </c>
      <c r="Z90" s="204">
        <v>40.137887999999997</v>
      </c>
      <c r="AA90" s="204">
        <v>39.803021999999999</v>
      </c>
      <c r="AB90" s="204">
        <v>39.740063999999997</v>
      </c>
      <c r="AC90" s="204">
        <v>40.291398000000001</v>
      </c>
      <c r="AD90" s="204">
        <v>39.90433855034653</v>
      </c>
      <c r="AE90" s="204">
        <v>38.676988773274616</v>
      </c>
      <c r="AF90" s="204">
        <v>40.221833653743154</v>
      </c>
      <c r="AG90" s="204">
        <v>40.034465130352622</v>
      </c>
      <c r="AH90" s="204">
        <v>39.987365152913164</v>
      </c>
      <c r="AI90" s="204">
        <v>38.930022228715771</v>
      </c>
      <c r="AJ90" s="204">
        <v>35.05768211273552</v>
      </c>
      <c r="AK90" s="204">
        <v>36.472606690471423</v>
      </c>
      <c r="AL90" s="204">
        <v>37.02646116970471</v>
      </c>
      <c r="AM90" s="204">
        <v>35.588502296432736</v>
      </c>
      <c r="AN90" s="204">
        <v>35.311884472726277</v>
      </c>
      <c r="AO90" s="204">
        <v>34.358058360258951</v>
      </c>
    </row>
    <row r="91" spans="1:47" s="171" customFormat="1" x14ac:dyDescent="0.2">
      <c r="A91" s="256" t="s">
        <v>89</v>
      </c>
      <c r="B91" s="259" t="s">
        <v>62</v>
      </c>
      <c r="C91" s="665" t="s">
        <v>62</v>
      </c>
      <c r="D91" s="169" t="s">
        <v>166</v>
      </c>
      <c r="E91" s="423" t="s">
        <v>217</v>
      </c>
      <c r="F91" s="169"/>
      <c r="G91" s="203" t="s">
        <v>208</v>
      </c>
      <c r="H91" s="170">
        <v>0.96740874191072224</v>
      </c>
      <c r="I91" s="170">
        <v>0.98830095808888896</v>
      </c>
      <c r="J91" s="170">
        <v>0.99648205690366676</v>
      </c>
      <c r="K91" s="170">
        <v>1.0176018061653891</v>
      </c>
      <c r="L91" s="170">
        <v>1.028333018713</v>
      </c>
      <c r="M91" s="170">
        <v>1.0226348287989164</v>
      </c>
      <c r="N91" s="170">
        <v>1.0594162857333611</v>
      </c>
      <c r="O91" s="170">
        <v>1.0569508088027777</v>
      </c>
      <c r="P91" s="170">
        <v>1.0597738704886668</v>
      </c>
      <c r="Q91" s="170">
        <v>1.0507314947295836</v>
      </c>
      <c r="R91" s="170">
        <v>1.0103287753725836</v>
      </c>
      <c r="S91" s="170">
        <v>1.0227896522176665</v>
      </c>
      <c r="T91" s="170">
        <v>0.98763739638452763</v>
      </c>
      <c r="U91" s="170">
        <v>1.0041817122281391</v>
      </c>
      <c r="V91" s="170">
        <v>1.0035954475491389</v>
      </c>
      <c r="W91" s="170">
        <v>1.0417579293788337</v>
      </c>
      <c r="X91" s="170">
        <v>1.0410365669314725</v>
      </c>
      <c r="Y91" s="170">
        <v>1.0535387300215555</v>
      </c>
      <c r="Z91" s="170">
        <v>1.0583733493110559</v>
      </c>
      <c r="AA91" s="170">
        <v>1.0494892374911389</v>
      </c>
      <c r="AB91" s="170">
        <v>1.0429843602233611</v>
      </c>
      <c r="AC91" s="170">
        <v>1.0662019094671391</v>
      </c>
      <c r="AD91" s="170">
        <v>1.0535312103649743</v>
      </c>
      <c r="AE91" s="170">
        <v>1.0211274331529216</v>
      </c>
      <c r="AF91" s="170">
        <v>1.0619135320051234</v>
      </c>
      <c r="AG91" s="170">
        <v>1.0569667368845157</v>
      </c>
      <c r="AH91" s="170">
        <v>1.055723230588143</v>
      </c>
      <c r="AI91" s="170">
        <v>1.0278078757378155</v>
      </c>
      <c r="AJ91" s="170">
        <v>0.92557259713054507</v>
      </c>
      <c r="AK91" s="170">
        <v>0.9629286154761818</v>
      </c>
      <c r="AL91" s="170">
        <v>0.97755116031893174</v>
      </c>
      <c r="AM91" s="170">
        <v>0.93958700385755056</v>
      </c>
      <c r="AN91" s="170">
        <v>0.9322839004556408</v>
      </c>
      <c r="AO91" s="170">
        <v>0.90710153645084568</v>
      </c>
    </row>
    <row r="92" spans="1:47" s="171" customFormat="1" x14ac:dyDescent="0.2">
      <c r="A92" s="256" t="s">
        <v>90</v>
      </c>
      <c r="B92" s="257" t="s">
        <v>62</v>
      </c>
      <c r="C92" s="665" t="s">
        <v>62</v>
      </c>
      <c r="D92" s="169" t="s">
        <v>167</v>
      </c>
      <c r="E92" s="423" t="s">
        <v>218</v>
      </c>
      <c r="F92" s="169"/>
      <c r="G92" s="203" t="s">
        <v>208</v>
      </c>
      <c r="H92" s="358">
        <v>0.54405361839405342</v>
      </c>
      <c r="I92" s="358">
        <v>0.55164538491263015</v>
      </c>
      <c r="J92" s="358">
        <v>0.55337713411639922</v>
      </c>
      <c r="K92" s="358">
        <v>0.56467209842368038</v>
      </c>
      <c r="L92" s="358">
        <v>0.56436663735609771</v>
      </c>
      <c r="M92" s="358">
        <v>0.55857189411941011</v>
      </c>
      <c r="N92" s="358">
        <v>0.58208371413717286</v>
      </c>
      <c r="O92" s="358">
        <v>0.58356270285037304</v>
      </c>
      <c r="P92" s="358">
        <v>0.587270192079971</v>
      </c>
      <c r="Q92" s="358">
        <v>0.5874205288388975</v>
      </c>
      <c r="R92" s="358">
        <v>0.56961988046198031</v>
      </c>
      <c r="S92" s="358">
        <v>0.58046994709453481</v>
      </c>
      <c r="T92" s="358">
        <v>0.56654372359809657</v>
      </c>
      <c r="U92" s="358">
        <v>0.58077023577994868</v>
      </c>
      <c r="V92" s="358">
        <v>0.57724970384634289</v>
      </c>
      <c r="W92" s="358">
        <v>0.60036836104488689</v>
      </c>
      <c r="X92" s="358">
        <v>0.59647873507664628</v>
      </c>
      <c r="Y92" s="358">
        <v>0.6010803393566676</v>
      </c>
      <c r="Z92" s="358">
        <v>0.60213412196405758</v>
      </c>
      <c r="AA92" s="358">
        <v>0.59532623454189781</v>
      </c>
      <c r="AB92" s="358">
        <v>0.58934798601699623</v>
      </c>
      <c r="AC92" s="358">
        <v>0.60491028996955643</v>
      </c>
      <c r="AD92" s="358">
        <v>0.59822889905715293</v>
      </c>
      <c r="AE92" s="358">
        <v>0.57982899236606977</v>
      </c>
      <c r="AF92" s="358">
        <v>0.60298865083004249</v>
      </c>
      <c r="AG92" s="358">
        <v>0.60017970148924693</v>
      </c>
      <c r="AH92" s="358">
        <v>0.5994735986274321</v>
      </c>
      <c r="AI92" s="358">
        <v>0.58362236248501553</v>
      </c>
      <c r="AJ92" s="358">
        <v>0.52556988376932467</v>
      </c>
      <c r="AK92" s="358">
        <v>0.54678183222249632</v>
      </c>
      <c r="AL92" s="358">
        <v>0.55508498339317836</v>
      </c>
      <c r="AM92" s="358">
        <v>0.53352771456233117</v>
      </c>
      <c r="AN92" s="358">
        <v>0.52938077760892899</v>
      </c>
      <c r="AO92" s="358">
        <v>0.51508142155185865</v>
      </c>
    </row>
    <row r="93" spans="1:47" s="25" customFormat="1" x14ac:dyDescent="0.25">
      <c r="A93" s="260" t="s">
        <v>91</v>
      </c>
      <c r="B93" s="259" t="s">
        <v>91</v>
      </c>
      <c r="C93" s="665" t="s">
        <v>62</v>
      </c>
      <c r="D93" s="110" t="s">
        <v>328</v>
      </c>
      <c r="E93" s="110" t="s">
        <v>279</v>
      </c>
      <c r="F93" s="110"/>
      <c r="G93" s="182" t="s">
        <v>207</v>
      </c>
      <c r="H93" s="23">
        <v>45.157509350267823</v>
      </c>
      <c r="I93" s="23">
        <v>47.610590270927354</v>
      </c>
      <c r="J93" s="23">
        <v>49.595707027499792</v>
      </c>
      <c r="K93" s="23">
        <v>50.659382682001961</v>
      </c>
      <c r="L93" s="23">
        <v>52.526688090358761</v>
      </c>
      <c r="M93" s="23">
        <v>53.535611684696292</v>
      </c>
      <c r="N93" s="23">
        <v>54.545875518239846</v>
      </c>
      <c r="O93" s="23">
        <v>55.386492659758218</v>
      </c>
      <c r="P93" s="23">
        <v>56.808896954238953</v>
      </c>
      <c r="Q93" s="23">
        <v>57.370815840486671</v>
      </c>
      <c r="R93" s="23">
        <v>57.738138653196437</v>
      </c>
      <c r="S93" s="23">
        <v>58.073200644820055</v>
      </c>
      <c r="T93" s="23">
        <v>58.992175819841655</v>
      </c>
      <c r="U93" s="23">
        <v>60.049099477665493</v>
      </c>
      <c r="V93" s="23">
        <v>61.751151968020771</v>
      </c>
      <c r="W93" s="23">
        <v>62.935606531616934</v>
      </c>
      <c r="X93" s="23">
        <v>63.090605144358925</v>
      </c>
      <c r="Y93" s="23">
        <v>63.242641450799553</v>
      </c>
      <c r="Z93" s="23">
        <v>63.531693158391874</v>
      </c>
      <c r="AA93" s="23">
        <v>63.698126377943815</v>
      </c>
      <c r="AB93" s="23">
        <v>63.775274467811194</v>
      </c>
      <c r="AC93" s="23">
        <v>63.852999117011613</v>
      </c>
      <c r="AD93" s="23">
        <v>63.935147796127616</v>
      </c>
      <c r="AE93" s="23">
        <v>64.014940724860139</v>
      </c>
      <c r="AF93" s="23">
        <v>64.099157043297879</v>
      </c>
      <c r="AG93" s="23">
        <v>64.227564878152648</v>
      </c>
      <c r="AH93" s="23">
        <v>64.335931776888927</v>
      </c>
      <c r="AI93" s="23">
        <v>64.52932614958209</v>
      </c>
      <c r="AJ93" s="23">
        <v>64.798662636526515</v>
      </c>
      <c r="AK93" s="23">
        <v>65.073886736166003</v>
      </c>
      <c r="AL93" s="23">
        <v>66.107359634684457</v>
      </c>
      <c r="AM93" s="23">
        <v>67.06127282084347</v>
      </c>
      <c r="AN93" s="23">
        <v>68.084433663482216</v>
      </c>
      <c r="AO93" s="23">
        <v>68.792801539917406</v>
      </c>
      <c r="AP93" s="649"/>
      <c r="AQ93" s="651"/>
      <c r="AR93" s="649"/>
      <c r="AS93" s="651"/>
      <c r="AT93" s="649"/>
      <c r="AU93" s="651"/>
    </row>
    <row r="94" spans="1:47" s="25" customFormat="1" x14ac:dyDescent="0.25">
      <c r="A94" s="260" t="s">
        <v>58</v>
      </c>
      <c r="B94" s="259" t="s">
        <v>144</v>
      </c>
      <c r="C94" s="665" t="s">
        <v>62</v>
      </c>
      <c r="D94" s="110" t="s">
        <v>25</v>
      </c>
      <c r="E94" s="110" t="s">
        <v>280</v>
      </c>
      <c r="F94" s="110"/>
      <c r="G94" s="182" t="s">
        <v>207</v>
      </c>
      <c r="H94" s="23">
        <v>22.459211475610005</v>
      </c>
      <c r="I94" s="23">
        <v>20.767654374002973</v>
      </c>
      <c r="J94" s="23">
        <v>18.577497585557012</v>
      </c>
      <c r="K94" s="23">
        <v>19.085993475772739</v>
      </c>
      <c r="L94" s="23">
        <v>19.074861840363951</v>
      </c>
      <c r="M94" s="23">
        <v>18.913147466970372</v>
      </c>
      <c r="N94" s="23">
        <v>19.099403065939555</v>
      </c>
      <c r="O94" s="23">
        <v>18.937726654404059</v>
      </c>
      <c r="P94" s="23">
        <v>20.231705938987034</v>
      </c>
      <c r="Q94" s="23">
        <v>19.880580716760164</v>
      </c>
      <c r="R94" s="23">
        <v>20.561835577620286</v>
      </c>
      <c r="S94" s="23">
        <v>22.786901286101624</v>
      </c>
      <c r="T94" s="23">
        <v>21.869767144737807</v>
      </c>
      <c r="U94" s="23">
        <v>21.238024227680626</v>
      </c>
      <c r="V94" s="23">
        <v>21.125684691043375</v>
      </c>
      <c r="W94" s="23">
        <v>21.99604351393009</v>
      </c>
      <c r="X94" s="23">
        <v>24.62540166746146</v>
      </c>
      <c r="Y94" s="23">
        <v>25.315844185990272</v>
      </c>
      <c r="Z94" s="23">
        <v>24.894444939102186</v>
      </c>
      <c r="AA94" s="23">
        <v>23.953102004110065</v>
      </c>
      <c r="AB94" s="23">
        <v>21.572250801664381</v>
      </c>
      <c r="AC94" s="23">
        <v>23.12469930258942</v>
      </c>
      <c r="AD94" s="23">
        <v>19.98045874498132</v>
      </c>
      <c r="AE94" s="23">
        <v>19.514101192919497</v>
      </c>
      <c r="AF94" s="23">
        <v>21.63142593043392</v>
      </c>
      <c r="AG94" s="23">
        <v>22.831635133368195</v>
      </c>
      <c r="AH94" s="23">
        <v>22.99831455720971</v>
      </c>
      <c r="AI94" s="23">
        <v>23.0353072370973</v>
      </c>
      <c r="AJ94" s="23">
        <v>21.672143225452828</v>
      </c>
      <c r="AK94" s="23">
        <v>20.858117293272471</v>
      </c>
      <c r="AL94" s="23">
        <v>20.653933120633042</v>
      </c>
      <c r="AM94" s="23">
        <v>20.321625003431336</v>
      </c>
      <c r="AN94" s="23">
        <v>20.237571742906084</v>
      </c>
      <c r="AO94" s="23">
        <v>19.072954881885153</v>
      </c>
      <c r="AP94" s="649"/>
      <c r="AQ94" s="651"/>
      <c r="AR94" s="649"/>
      <c r="AS94" s="651"/>
      <c r="AT94" s="649"/>
      <c r="AU94" s="651"/>
    </row>
    <row r="95" spans="1:47" s="26" customFormat="1" x14ac:dyDescent="0.25">
      <c r="A95" s="260"/>
      <c r="B95" s="259" t="s">
        <v>58</v>
      </c>
      <c r="C95" s="665" t="s">
        <v>62</v>
      </c>
      <c r="D95" s="112" t="s">
        <v>190</v>
      </c>
      <c r="E95" s="111"/>
      <c r="F95" s="111"/>
      <c r="G95" s="347" t="s">
        <v>209</v>
      </c>
      <c r="H95" s="24">
        <f t="shared" ref="H95:AO95" si="31">SUM(H74,H81,H85,H89,H93,H94)</f>
        <v>675.94908768375478</v>
      </c>
      <c r="I95" s="24">
        <f t="shared" si="31"/>
        <v>659.55364023002051</v>
      </c>
      <c r="J95" s="24">
        <f t="shared" si="31"/>
        <v>642.83482134737051</v>
      </c>
      <c r="K95" s="24">
        <f t="shared" si="31"/>
        <v>643.95967499155302</v>
      </c>
      <c r="L95" s="24">
        <f t="shared" si="31"/>
        <v>648.85440928937294</v>
      </c>
      <c r="M95" s="24">
        <f t="shared" si="31"/>
        <v>629.18752134430133</v>
      </c>
      <c r="N95" s="24">
        <f t="shared" si="31"/>
        <v>641.37405453316217</v>
      </c>
      <c r="O95" s="24">
        <f t="shared" si="31"/>
        <v>633.39698629258396</v>
      </c>
      <c r="P95" s="24">
        <f t="shared" si="31"/>
        <v>646.19485103936051</v>
      </c>
      <c r="Q95" s="24">
        <f t="shared" si="31"/>
        <v>643.83713580707081</v>
      </c>
      <c r="R95" s="24">
        <f t="shared" si="31"/>
        <v>626.45445273314692</v>
      </c>
      <c r="S95" s="24">
        <f t="shared" si="31"/>
        <v>628.00522407224116</v>
      </c>
      <c r="T95" s="24">
        <f t="shared" si="31"/>
        <v>610.38817020589818</v>
      </c>
      <c r="U95" s="24">
        <f t="shared" si="31"/>
        <v>602.24448114116944</v>
      </c>
      <c r="V95" s="24">
        <f t="shared" si="31"/>
        <v>594.79132374829101</v>
      </c>
      <c r="W95" s="24">
        <f t="shared" si="31"/>
        <v>596.85981550894428</v>
      </c>
      <c r="X95" s="24">
        <f t="shared" si="31"/>
        <v>623.90469093660488</v>
      </c>
      <c r="Y95" s="24">
        <f t="shared" si="31"/>
        <v>640.55199733106656</v>
      </c>
      <c r="Z95" s="24">
        <f t="shared" si="31"/>
        <v>656.17536650820671</v>
      </c>
      <c r="AA95" s="24">
        <f t="shared" si="31"/>
        <v>644.87020767608908</v>
      </c>
      <c r="AB95" s="24">
        <f t="shared" si="31"/>
        <v>633.55642453758139</v>
      </c>
      <c r="AC95" s="24">
        <f t="shared" si="31"/>
        <v>630.74495966941947</v>
      </c>
      <c r="AD95" s="24">
        <f t="shared" si="31"/>
        <v>622.89420640662797</v>
      </c>
      <c r="AE95" s="24">
        <f t="shared" si="31"/>
        <v>613.08864978364238</v>
      </c>
      <c r="AF95" s="24">
        <f t="shared" si="31"/>
        <v>653.85144959846127</v>
      </c>
      <c r="AG95" s="24">
        <f t="shared" si="31"/>
        <v>644.43474378086751</v>
      </c>
      <c r="AH95" s="24">
        <f t="shared" si="31"/>
        <v>643.01119834845065</v>
      </c>
      <c r="AI95" s="24">
        <f t="shared" si="31"/>
        <v>644.48627704810951</v>
      </c>
      <c r="AJ95" s="24">
        <f t="shared" si="31"/>
        <v>621.42952362853339</v>
      </c>
      <c r="AK95" s="24">
        <f t="shared" si="31"/>
        <v>605.22420471066539</v>
      </c>
      <c r="AL95" s="24">
        <f t="shared" si="31"/>
        <v>602.79362788269862</v>
      </c>
      <c r="AM95" s="24">
        <f t="shared" si="31"/>
        <v>605.61397114701299</v>
      </c>
      <c r="AN95" s="24">
        <f t="shared" si="31"/>
        <v>591.10171100696436</v>
      </c>
      <c r="AO95" s="24">
        <f t="shared" si="31"/>
        <v>565.23858042692223</v>
      </c>
      <c r="AP95" s="649"/>
      <c r="AQ95" s="651"/>
      <c r="AR95" s="649"/>
      <c r="AS95" s="651"/>
      <c r="AT95" s="649"/>
      <c r="AU95" s="651"/>
    </row>
    <row r="96" spans="1:47" s="156" customFormat="1" x14ac:dyDescent="0.25">
      <c r="A96" s="260"/>
      <c r="B96" s="263"/>
      <c r="C96" s="166"/>
      <c r="D96" s="166"/>
      <c r="E96" s="166"/>
      <c r="F96" s="166"/>
      <c r="G96" s="165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59"/>
      <c r="U96" s="159"/>
      <c r="V96" s="159"/>
      <c r="W96" s="159"/>
      <c r="X96" s="159"/>
      <c r="Y96" s="159"/>
      <c r="Z96" s="159"/>
      <c r="AA96" s="159"/>
      <c r="AB96" s="159"/>
      <c r="AC96" s="159"/>
      <c r="AD96" s="159"/>
      <c r="AE96" s="159"/>
      <c r="AF96" s="159"/>
      <c r="AG96" s="159"/>
      <c r="AH96" s="159"/>
      <c r="AI96" s="159"/>
      <c r="AJ96" s="159"/>
      <c r="AK96" s="159"/>
      <c r="AL96" s="159"/>
      <c r="AM96" s="159"/>
      <c r="AN96" s="159"/>
      <c r="AO96" s="159"/>
      <c r="AP96" s="172"/>
      <c r="AQ96" s="173"/>
    </row>
    <row r="97" spans="1:72" s="318" customFormat="1" ht="37.5" customHeight="1" x14ac:dyDescent="0.25">
      <c r="A97" s="268"/>
      <c r="B97" s="263" t="s">
        <v>62</v>
      </c>
      <c r="C97" s="313"/>
      <c r="D97" s="313" t="s">
        <v>290</v>
      </c>
      <c r="E97" s="313"/>
      <c r="F97" s="313"/>
      <c r="G97" s="314"/>
      <c r="H97" s="315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</row>
    <row r="98" spans="1:72" s="318" customFormat="1" ht="22.5" customHeight="1" x14ac:dyDescent="0.25">
      <c r="A98" s="268"/>
      <c r="B98" s="263"/>
      <c r="C98" s="313"/>
      <c r="D98" s="313"/>
      <c r="E98" s="313"/>
      <c r="F98" s="313"/>
      <c r="G98" s="314"/>
      <c r="H98" s="505">
        <v>1990</v>
      </c>
      <c r="I98" s="506">
        <v>1991</v>
      </c>
      <c r="J98" s="506">
        <v>1992</v>
      </c>
      <c r="K98" s="506">
        <v>1993</v>
      </c>
      <c r="L98" s="506">
        <v>1994</v>
      </c>
      <c r="M98" s="506">
        <v>1995</v>
      </c>
      <c r="N98" s="506">
        <v>1996</v>
      </c>
      <c r="O98" s="506">
        <v>1997</v>
      </c>
      <c r="P98" s="506">
        <v>1998</v>
      </c>
      <c r="Q98" s="506">
        <v>1999</v>
      </c>
      <c r="R98" s="506">
        <v>2000</v>
      </c>
      <c r="S98" s="506">
        <v>2001</v>
      </c>
      <c r="T98" s="506">
        <v>2002</v>
      </c>
      <c r="U98" s="506">
        <v>2003</v>
      </c>
      <c r="V98" s="506">
        <v>2004</v>
      </c>
      <c r="W98" s="506">
        <v>2005</v>
      </c>
      <c r="X98" s="506">
        <v>2006</v>
      </c>
      <c r="Y98" s="506">
        <v>2007</v>
      </c>
      <c r="Z98" s="506">
        <v>2008</v>
      </c>
      <c r="AA98" s="506">
        <v>2009</v>
      </c>
      <c r="AB98" s="506">
        <v>2010</v>
      </c>
      <c r="AC98" s="506">
        <v>2011</v>
      </c>
      <c r="AD98" s="506">
        <v>2012</v>
      </c>
      <c r="AE98" s="506">
        <v>2013</v>
      </c>
      <c r="AF98" s="506">
        <v>2014</v>
      </c>
      <c r="AG98" s="506">
        <v>2015</v>
      </c>
      <c r="AH98" s="506">
        <v>2016</v>
      </c>
      <c r="AI98" s="506">
        <v>2017</v>
      </c>
      <c r="AJ98" s="506">
        <v>2018</v>
      </c>
      <c r="AK98" s="506">
        <v>2019</v>
      </c>
      <c r="AL98" s="506">
        <v>2020</v>
      </c>
      <c r="AM98" s="506">
        <v>2021</v>
      </c>
      <c r="AN98" s="506">
        <v>2022</v>
      </c>
      <c r="AO98" s="506">
        <v>2023</v>
      </c>
      <c r="AP98" s="506"/>
      <c r="AQ98" s="506"/>
      <c r="AR98" s="506"/>
      <c r="AS98" s="506"/>
      <c r="AT98" s="506"/>
      <c r="AU98" s="506"/>
      <c r="AV98" s="506"/>
    </row>
    <row r="99" spans="1:72" s="16" customFormat="1" ht="30.6" customHeight="1" x14ac:dyDescent="0.25">
      <c r="A99" s="680"/>
      <c r="B99" s="226" t="s">
        <v>62</v>
      </c>
      <c r="C99" s="667"/>
      <c r="D99" s="667" t="str">
        <f>$D$3</f>
        <v>Söguleg losun | Historical Emissions</v>
      </c>
      <c r="E99" s="667"/>
      <c r="F99" s="667"/>
      <c r="G99" s="667"/>
    </row>
    <row r="100" spans="1:72" s="198" customFormat="1" ht="16.350000000000001" customHeight="1" x14ac:dyDescent="0.2">
      <c r="A100" s="680" t="s">
        <v>96</v>
      </c>
      <c r="B100" s="226"/>
      <c r="C100" s="670"/>
      <c r="D100" s="183" t="s">
        <v>132</v>
      </c>
      <c r="E100" s="110" t="s">
        <v>306</v>
      </c>
      <c r="F100" s="183"/>
      <c r="G100" s="182" t="s">
        <v>207</v>
      </c>
      <c r="H100" s="183">
        <v>-29.433074002552868</v>
      </c>
      <c r="I100" s="183">
        <v>-30.652134723539461</v>
      </c>
      <c r="J100" s="183">
        <v>-35.285335928894199</v>
      </c>
      <c r="K100" s="183">
        <v>-40.397431341740941</v>
      </c>
      <c r="L100" s="183">
        <v>-43.410334305914247</v>
      </c>
      <c r="M100" s="183">
        <v>-53.008094449540813</v>
      </c>
      <c r="N100" s="183">
        <v>-57.169796013024659</v>
      </c>
      <c r="O100" s="183">
        <v>-64.324676021122812</v>
      </c>
      <c r="P100" s="183">
        <v>-72.564012803543619</v>
      </c>
      <c r="Q100" s="183">
        <v>-78.839469234152133</v>
      </c>
      <c r="R100" s="183">
        <v>-89.788479391195708</v>
      </c>
      <c r="S100" s="183">
        <v>-95.359435843827328</v>
      </c>
      <c r="T100" s="183">
        <v>-104.35149371275713</v>
      </c>
      <c r="U100" s="183">
        <v>-114.9504775149846</v>
      </c>
      <c r="V100" s="183">
        <v>-121.29509516041946</v>
      </c>
      <c r="W100" s="183">
        <v>-140.43493512677301</v>
      </c>
      <c r="X100" s="183">
        <v>-147.04711815079548</v>
      </c>
      <c r="Y100" s="183">
        <v>-264.70538743421685</v>
      </c>
      <c r="Z100" s="183">
        <v>-268.4834503660727</v>
      </c>
      <c r="AA100" s="183">
        <v>-281.24079191955349</v>
      </c>
      <c r="AB100" s="183">
        <v>-304.0300090648667</v>
      </c>
      <c r="AC100" s="183">
        <v>-331.19914807645483</v>
      </c>
      <c r="AD100" s="183">
        <v>-342.18526714716756</v>
      </c>
      <c r="AE100" s="183">
        <v>-359.89311935679069</v>
      </c>
      <c r="AF100" s="183">
        <v>-383.37873811819355</v>
      </c>
      <c r="AG100" s="183">
        <v>-408.37654035777763</v>
      </c>
      <c r="AH100" s="183">
        <v>-432.4409672710633</v>
      </c>
      <c r="AI100" s="183">
        <v>-470.3433401124887</v>
      </c>
      <c r="AJ100" s="183">
        <v>-499.64259367922585</v>
      </c>
      <c r="AK100" s="183">
        <v>-501.14654964259813</v>
      </c>
      <c r="AL100" s="183">
        <v>-504.66601615086648</v>
      </c>
      <c r="AM100" s="183">
        <v>-505.08568940472725</v>
      </c>
      <c r="AN100" s="183">
        <v>-505.44650890364835</v>
      </c>
      <c r="AO100" s="183">
        <v>-507.88374774687588</v>
      </c>
      <c r="AP100" s="649"/>
      <c r="AQ100" s="651"/>
      <c r="AR100" s="649"/>
      <c r="AS100" s="651"/>
      <c r="AT100" s="649"/>
      <c r="AU100" s="651"/>
    </row>
    <row r="101" spans="1:72" s="198" customFormat="1" ht="16.350000000000001" customHeight="1" x14ac:dyDescent="0.2">
      <c r="A101" s="680" t="s">
        <v>97</v>
      </c>
      <c r="B101" s="226"/>
      <c r="C101" s="670"/>
      <c r="D101" s="183" t="s">
        <v>170</v>
      </c>
      <c r="E101" s="110" t="s">
        <v>221</v>
      </c>
      <c r="F101" s="183"/>
      <c r="G101" s="182" t="s">
        <v>207</v>
      </c>
      <c r="H101" s="183">
        <v>1185.9153085231078</v>
      </c>
      <c r="I101" s="183">
        <v>1187.2638854286588</v>
      </c>
      <c r="J101" s="183">
        <v>1188.3955354836153</v>
      </c>
      <c r="K101" s="183">
        <v>1189.6363628205768</v>
      </c>
      <c r="L101" s="183">
        <v>1190.9021547822979</v>
      </c>
      <c r="M101" s="183">
        <v>1192.2113485391526</v>
      </c>
      <c r="N101" s="183">
        <v>1193.6596624000622</v>
      </c>
      <c r="O101" s="183">
        <v>1194.8628299541294</v>
      </c>
      <c r="P101" s="183">
        <v>1196.4526903818555</v>
      </c>
      <c r="Q101" s="183">
        <v>1197.7368910493774</v>
      </c>
      <c r="R101" s="183">
        <v>1199.5475007222919</v>
      </c>
      <c r="S101" s="183">
        <v>1201.0851962263291</v>
      </c>
      <c r="T101" s="183">
        <v>1202.8667672852812</v>
      </c>
      <c r="U101" s="183">
        <v>1204.5578665820744</v>
      </c>
      <c r="V101" s="183">
        <v>1206.6086600154526</v>
      </c>
      <c r="W101" s="183">
        <v>1208.3947690731713</v>
      </c>
      <c r="X101" s="183">
        <v>1210.4524804476725</v>
      </c>
      <c r="Y101" s="183">
        <v>1212.6005150841872</v>
      </c>
      <c r="Z101" s="183">
        <v>1214.8710182421546</v>
      </c>
      <c r="AA101" s="183">
        <v>1267.7549687539338</v>
      </c>
      <c r="AB101" s="183">
        <v>1280.8351508251508</v>
      </c>
      <c r="AC101" s="183">
        <v>1293.9090162133464</v>
      </c>
      <c r="AD101" s="183">
        <v>1306.9766631142954</v>
      </c>
      <c r="AE101" s="183">
        <v>1320.0381874516931</v>
      </c>
      <c r="AF101" s="183">
        <v>1333.0936829466984</v>
      </c>
      <c r="AG101" s="183">
        <v>1346.2489511848655</v>
      </c>
      <c r="AH101" s="183">
        <v>1358.9731850138696</v>
      </c>
      <c r="AI101" s="183">
        <v>1372.2256409563267</v>
      </c>
      <c r="AJ101" s="183">
        <v>1385.2571775152815</v>
      </c>
      <c r="AK101" s="183">
        <v>1398.2838620734381</v>
      </c>
      <c r="AL101" s="183">
        <v>1411.3501918010229</v>
      </c>
      <c r="AM101" s="183">
        <v>1424.3207836588861</v>
      </c>
      <c r="AN101" s="183">
        <v>1437.3311790413859</v>
      </c>
      <c r="AO101" s="183">
        <v>1450.3522866583978</v>
      </c>
      <c r="AP101" s="649"/>
      <c r="AQ101" s="651"/>
      <c r="AR101" s="649"/>
      <c r="AS101" s="651"/>
      <c r="AT101" s="649"/>
      <c r="AU101" s="651"/>
    </row>
    <row r="102" spans="1:72" s="198" customFormat="1" ht="16.350000000000001" customHeight="1" x14ac:dyDescent="0.2">
      <c r="A102" s="680" t="s">
        <v>98</v>
      </c>
      <c r="B102" s="226"/>
      <c r="C102" s="670"/>
      <c r="D102" s="183" t="s">
        <v>30</v>
      </c>
      <c r="E102" s="110" t="s">
        <v>222</v>
      </c>
      <c r="F102" s="183"/>
      <c r="G102" s="182" t="s">
        <v>207</v>
      </c>
      <c r="H102" s="183">
        <v>5707.4645784695613</v>
      </c>
      <c r="I102" s="183">
        <v>5702.9471086305011</v>
      </c>
      <c r="J102" s="183">
        <v>5696.677136931341</v>
      </c>
      <c r="K102" s="183">
        <v>5709.9367012327129</v>
      </c>
      <c r="L102" s="183">
        <v>5702.9985592146331</v>
      </c>
      <c r="M102" s="183">
        <v>5697.5481749522596</v>
      </c>
      <c r="N102" s="183">
        <v>5690.2992743954783</v>
      </c>
      <c r="O102" s="183">
        <v>5691.7771121659143</v>
      </c>
      <c r="P102" s="183">
        <v>5700.3875150939048</v>
      </c>
      <c r="Q102" s="183">
        <v>5713.3791458854685</v>
      </c>
      <c r="R102" s="183">
        <v>5738.7963107655823</v>
      </c>
      <c r="S102" s="183">
        <v>5754.478669500214</v>
      </c>
      <c r="T102" s="183">
        <v>5780.3661201422356</v>
      </c>
      <c r="U102" s="183">
        <v>5787.537545493652</v>
      </c>
      <c r="V102" s="183">
        <v>5792.4837034415532</v>
      </c>
      <c r="W102" s="183">
        <v>5810.9504489010933</v>
      </c>
      <c r="X102" s="183">
        <v>5866.9928323330005</v>
      </c>
      <c r="Y102" s="183">
        <v>5889.5290257778151</v>
      </c>
      <c r="Z102" s="183">
        <v>5935.9917003524533</v>
      </c>
      <c r="AA102" s="183">
        <v>5942.4071118608981</v>
      </c>
      <c r="AB102" s="183">
        <v>5943.3343647697238</v>
      </c>
      <c r="AC102" s="183">
        <v>5944.1474813223313</v>
      </c>
      <c r="AD102" s="183">
        <v>5949.3586818837239</v>
      </c>
      <c r="AE102" s="183">
        <v>5955.7511189571142</v>
      </c>
      <c r="AF102" s="183">
        <v>5961.5143024292238</v>
      </c>
      <c r="AG102" s="183">
        <v>5965.6493359904243</v>
      </c>
      <c r="AH102" s="183">
        <v>5960.945596730222</v>
      </c>
      <c r="AI102" s="183">
        <v>5959.5827143425422</v>
      </c>
      <c r="AJ102" s="183">
        <v>5964.2998888284837</v>
      </c>
      <c r="AK102" s="183">
        <v>5966.6713720220332</v>
      </c>
      <c r="AL102" s="183">
        <v>5968.2264825867896</v>
      </c>
      <c r="AM102" s="183">
        <v>5964.3119753651436</v>
      </c>
      <c r="AN102" s="183">
        <v>5971.2075032824032</v>
      </c>
      <c r="AO102" s="183">
        <v>5973.5384306449669</v>
      </c>
      <c r="AP102" s="649"/>
      <c r="AQ102" s="651"/>
      <c r="AR102" s="649"/>
      <c r="AS102" s="651"/>
      <c r="AT102" s="649"/>
      <c r="AU102" s="651"/>
    </row>
    <row r="103" spans="1:72" s="198" customFormat="1" ht="16.350000000000001" customHeight="1" x14ac:dyDescent="0.2">
      <c r="A103" s="680" t="s">
        <v>99</v>
      </c>
      <c r="B103" s="226"/>
      <c r="C103" s="670"/>
      <c r="D103" s="183" t="s">
        <v>31</v>
      </c>
      <c r="E103" s="110" t="s">
        <v>223</v>
      </c>
      <c r="F103" s="183"/>
      <c r="G103" s="182" t="s">
        <v>207</v>
      </c>
      <c r="H103" s="183">
        <v>847.10673307064053</v>
      </c>
      <c r="I103" s="183">
        <v>858.91383169550954</v>
      </c>
      <c r="J103" s="183">
        <v>858.7056620634703</v>
      </c>
      <c r="K103" s="183">
        <v>858.59210902167251</v>
      </c>
      <c r="L103" s="183">
        <v>857.48343532877141</v>
      </c>
      <c r="M103" s="183">
        <v>857.29942485553897</v>
      </c>
      <c r="N103" s="183">
        <v>860.50006244303268</v>
      </c>
      <c r="O103" s="183">
        <v>860.28156677278002</v>
      </c>
      <c r="P103" s="183">
        <v>859.76088760313337</v>
      </c>
      <c r="Q103" s="183">
        <v>858.42350009899883</v>
      </c>
      <c r="R103" s="183">
        <v>856.87805686749186</v>
      </c>
      <c r="S103" s="183">
        <v>855.08021732252109</v>
      </c>
      <c r="T103" s="183">
        <v>854.11209035370712</v>
      </c>
      <c r="U103" s="183">
        <v>852.1696992734162</v>
      </c>
      <c r="V103" s="183">
        <v>851.04537349665384</v>
      </c>
      <c r="W103" s="183">
        <v>849.68383523339116</v>
      </c>
      <c r="X103" s="183">
        <v>849.97758836050184</v>
      </c>
      <c r="Y103" s="183">
        <v>845.43894933978629</v>
      </c>
      <c r="Z103" s="183">
        <v>841.99300184918093</v>
      </c>
      <c r="AA103" s="183">
        <v>839.31760063074239</v>
      </c>
      <c r="AB103" s="183">
        <v>838.12914520709853</v>
      </c>
      <c r="AC103" s="183">
        <v>831.33985660532289</v>
      </c>
      <c r="AD103" s="183">
        <v>830.05977242594668</v>
      </c>
      <c r="AE103" s="183">
        <v>828.82289557990293</v>
      </c>
      <c r="AF103" s="183">
        <v>827.77128146000723</v>
      </c>
      <c r="AG103" s="183">
        <v>826.56496664509802</v>
      </c>
      <c r="AH103" s="183">
        <v>823.79420476147243</v>
      </c>
      <c r="AI103" s="183">
        <v>822.60847182741486</v>
      </c>
      <c r="AJ103" s="183">
        <v>821.22550667654332</v>
      </c>
      <c r="AK103" s="183">
        <v>820.39341763050015</v>
      </c>
      <c r="AL103" s="183">
        <v>812.89315873596775</v>
      </c>
      <c r="AM103" s="183">
        <v>811.62043352251612</v>
      </c>
      <c r="AN103" s="183">
        <v>845.18894352076757</v>
      </c>
      <c r="AO103" s="183">
        <v>817.65731654517595</v>
      </c>
      <c r="AP103" s="649"/>
      <c r="AQ103" s="651"/>
      <c r="AR103" s="649"/>
      <c r="AS103" s="651"/>
      <c r="AT103" s="649"/>
      <c r="AU103" s="651"/>
    </row>
    <row r="104" spans="1:72" s="198" customFormat="1" ht="16.350000000000001" customHeight="1" x14ac:dyDescent="0.2">
      <c r="A104" s="680" t="s">
        <v>133</v>
      </c>
      <c r="B104" s="226"/>
      <c r="C104" s="670"/>
      <c r="D104" s="183" t="s">
        <v>25</v>
      </c>
      <c r="E104" s="110" t="s">
        <v>280</v>
      </c>
      <c r="F104" s="183"/>
      <c r="G104" s="182" t="s">
        <v>207</v>
      </c>
      <c r="H104" s="183">
        <f t="shared" ref="H104:AO104" si="32">H$105-SUM(H$100:H$103)</f>
        <v>20.924052180471335</v>
      </c>
      <c r="I104" s="183">
        <f t="shared" si="32"/>
        <v>20.925265600151761</v>
      </c>
      <c r="J104" s="183">
        <f t="shared" si="32"/>
        <v>20.92526557940073</v>
      </c>
      <c r="K104" s="183">
        <f t="shared" si="32"/>
        <v>20.925533467730929</v>
      </c>
      <c r="L104" s="183">
        <f t="shared" si="32"/>
        <v>20.92491724206775</v>
      </c>
      <c r="M104" s="183">
        <f t="shared" si="32"/>
        <v>20.924804363783551</v>
      </c>
      <c r="N104" s="183">
        <f t="shared" si="32"/>
        <v>20.925086466421817</v>
      </c>
      <c r="O104" s="183">
        <f t="shared" si="32"/>
        <v>20.916819920658781</v>
      </c>
      <c r="P104" s="183">
        <f t="shared" si="32"/>
        <v>20.928279824757738</v>
      </c>
      <c r="Q104" s="183">
        <f t="shared" si="32"/>
        <v>20.925532413486508</v>
      </c>
      <c r="R104" s="183">
        <f t="shared" si="32"/>
        <v>17.464838222829712</v>
      </c>
      <c r="S104" s="183">
        <f t="shared" si="32"/>
        <v>17.462520461143868</v>
      </c>
      <c r="T104" s="183">
        <f t="shared" si="32"/>
        <v>17.462418522137341</v>
      </c>
      <c r="U104" s="183">
        <f t="shared" si="32"/>
        <v>17.462744029565329</v>
      </c>
      <c r="V104" s="183">
        <f t="shared" si="32"/>
        <v>17.358483642184183</v>
      </c>
      <c r="W104" s="183">
        <f t="shared" si="32"/>
        <v>17.382125944473955</v>
      </c>
      <c r="X104" s="183">
        <f t="shared" si="32"/>
        <v>18.16142973078604</v>
      </c>
      <c r="Y104" s="183">
        <f t="shared" si="32"/>
        <v>17.411694344452371</v>
      </c>
      <c r="Z104" s="183">
        <f t="shared" si="32"/>
        <v>17.539349469620902</v>
      </c>
      <c r="AA104" s="183">
        <f t="shared" si="32"/>
        <v>17.521280493796439</v>
      </c>
      <c r="AB104" s="206">
        <f t="shared" si="32"/>
        <v>9.0801023115100179</v>
      </c>
      <c r="AC104" s="206">
        <f t="shared" si="32"/>
        <v>9.0653173929977129</v>
      </c>
      <c r="AD104" s="206">
        <f t="shared" si="32"/>
        <v>9.0674477762022434</v>
      </c>
      <c r="AE104" s="206">
        <f t="shared" si="32"/>
        <v>9.0724388104590616</v>
      </c>
      <c r="AF104" s="206">
        <f t="shared" si="32"/>
        <v>9.0123915990197929</v>
      </c>
      <c r="AG104" s="206">
        <f t="shared" si="32"/>
        <v>9.1292397429297125</v>
      </c>
      <c r="AH104" s="206">
        <f t="shared" si="32"/>
        <v>9.0552745494323972</v>
      </c>
      <c r="AI104" s="206">
        <f t="shared" si="32"/>
        <v>9.0530994516020655</v>
      </c>
      <c r="AJ104" s="206">
        <f t="shared" si="32"/>
        <v>9.1119650300461217</v>
      </c>
      <c r="AK104" s="206">
        <f t="shared" si="32"/>
        <v>9.1640015538787338</v>
      </c>
      <c r="AL104" s="206">
        <f t="shared" si="32"/>
        <v>13.893948507528876</v>
      </c>
      <c r="AM104" s="206">
        <f t="shared" si="32"/>
        <v>3.8693542947221431</v>
      </c>
      <c r="AN104" s="206">
        <f t="shared" si="32"/>
        <v>8.7449943041056031</v>
      </c>
      <c r="AO104" s="183">
        <f t="shared" si="32"/>
        <v>8.9230085014896758</v>
      </c>
      <c r="AP104" s="649"/>
      <c r="AQ104" s="651"/>
      <c r="AR104" s="649"/>
      <c r="AS104" s="651"/>
      <c r="AT104" s="649"/>
      <c r="AU104" s="651"/>
    </row>
    <row r="105" spans="1:72" s="198" customFormat="1" ht="14.25" x14ac:dyDescent="0.2">
      <c r="A105" s="680" t="s">
        <v>59</v>
      </c>
      <c r="B105" s="226"/>
      <c r="C105" s="209"/>
      <c r="D105" s="112" t="s">
        <v>190</v>
      </c>
      <c r="E105" s="110"/>
      <c r="F105" s="205"/>
      <c r="G105" s="347" t="s">
        <v>209</v>
      </c>
      <c r="H105" s="205">
        <v>7731.9775982412284</v>
      </c>
      <c r="I105" s="205">
        <v>7739.3979566312819</v>
      </c>
      <c r="J105" s="205">
        <v>7729.4182641289335</v>
      </c>
      <c r="K105" s="205">
        <v>7738.6932752009525</v>
      </c>
      <c r="L105" s="205">
        <v>7728.8987322618559</v>
      </c>
      <c r="M105" s="205">
        <v>7714.9756582611935</v>
      </c>
      <c r="N105" s="205">
        <v>7708.2142896919695</v>
      </c>
      <c r="O105" s="205">
        <v>7703.5136527923596</v>
      </c>
      <c r="P105" s="205">
        <v>7704.9653601001082</v>
      </c>
      <c r="Q105" s="205">
        <v>7711.6256002131795</v>
      </c>
      <c r="R105" s="205">
        <v>7722.898227187</v>
      </c>
      <c r="S105" s="205">
        <v>7732.7471676663808</v>
      </c>
      <c r="T105" s="205">
        <v>7750.4559025906046</v>
      </c>
      <c r="U105" s="205">
        <v>7746.7773778637229</v>
      </c>
      <c r="V105" s="205">
        <v>7746.2011254354247</v>
      </c>
      <c r="W105" s="205">
        <v>7745.9762440253562</v>
      </c>
      <c r="X105" s="205">
        <v>7798.5372127211649</v>
      </c>
      <c r="Y105" s="205">
        <v>7700.2747971120243</v>
      </c>
      <c r="Z105" s="205">
        <v>7741.9116195473371</v>
      </c>
      <c r="AA105" s="205">
        <v>7785.7601698198168</v>
      </c>
      <c r="AB105" s="205">
        <v>7767.3487540486158</v>
      </c>
      <c r="AC105" s="205">
        <v>7747.2625234575435</v>
      </c>
      <c r="AD105" s="205">
        <v>7753.2772980530008</v>
      </c>
      <c r="AE105" s="205">
        <v>7753.7915214423783</v>
      </c>
      <c r="AF105" s="205">
        <v>7748.0129203167553</v>
      </c>
      <c r="AG105" s="205">
        <v>7739.2159532055402</v>
      </c>
      <c r="AH105" s="205">
        <v>7720.3272937839329</v>
      </c>
      <c r="AI105" s="205">
        <v>7693.1265864653978</v>
      </c>
      <c r="AJ105" s="205">
        <v>7680.251944371128</v>
      </c>
      <c r="AK105" s="205">
        <v>7693.3661036372523</v>
      </c>
      <c r="AL105" s="205">
        <v>7701.6977654804423</v>
      </c>
      <c r="AM105" s="205">
        <v>7699.0368574365402</v>
      </c>
      <c r="AN105" s="205">
        <v>7757.0261112450144</v>
      </c>
      <c r="AO105" s="205">
        <v>7742.5872946031541</v>
      </c>
      <c r="AP105" s="649"/>
      <c r="AQ105" s="651"/>
      <c r="AR105" s="649"/>
      <c r="AS105" s="651"/>
      <c r="AT105" s="649"/>
      <c r="AU105" s="651"/>
    </row>
    <row r="106" spans="1:72" s="16" customFormat="1" x14ac:dyDescent="0.25">
      <c r="A106" s="680"/>
      <c r="B106" s="224"/>
    </row>
    <row r="107" spans="1:72" s="324" customFormat="1" ht="38.25" customHeight="1" x14ac:dyDescent="0.45">
      <c r="A107" s="268"/>
      <c r="B107" s="263" t="s">
        <v>62</v>
      </c>
      <c r="C107" s="319"/>
      <c r="D107" s="516" t="s">
        <v>224</v>
      </c>
      <c r="E107" s="319"/>
      <c r="F107" s="319"/>
      <c r="G107" s="320"/>
      <c r="H107" s="321"/>
      <c r="I107" s="322"/>
      <c r="J107" s="322"/>
      <c r="K107" s="322"/>
      <c r="L107" s="322"/>
      <c r="M107" s="322"/>
      <c r="N107" s="322"/>
      <c r="O107" s="322"/>
      <c r="P107" s="322"/>
      <c r="Q107" s="322"/>
      <c r="R107" s="322"/>
      <c r="S107" s="322"/>
      <c r="T107" s="323"/>
      <c r="U107" s="323"/>
      <c r="V107" s="323"/>
      <c r="W107" s="323"/>
      <c r="X107" s="323"/>
      <c r="Y107" s="323"/>
      <c r="Z107" s="323"/>
      <c r="AA107" s="323"/>
      <c r="AB107" s="323"/>
      <c r="AC107" s="323"/>
      <c r="AD107" s="323"/>
      <c r="AE107" s="323"/>
      <c r="AF107" s="323"/>
      <c r="AG107" s="323"/>
      <c r="AH107" s="323"/>
      <c r="AI107" s="323"/>
      <c r="AJ107" s="323"/>
      <c r="AK107" s="323"/>
      <c r="AL107" s="323"/>
      <c r="AM107" s="323"/>
      <c r="AN107" s="323"/>
      <c r="AO107" s="323"/>
    </row>
    <row r="108" spans="1:72" s="509" customFormat="1" ht="21.75" customHeight="1" x14ac:dyDescent="0.25">
      <c r="A108" s="675"/>
      <c r="B108" s="598"/>
      <c r="C108" s="507"/>
      <c r="D108" s="507"/>
      <c r="E108" s="507"/>
      <c r="F108" s="507"/>
      <c r="G108" s="508"/>
      <c r="H108" s="517">
        <v>1990</v>
      </c>
      <c r="I108" s="518">
        <v>1991</v>
      </c>
      <c r="J108" s="518">
        <v>1992</v>
      </c>
      <c r="K108" s="518">
        <v>1993</v>
      </c>
      <c r="L108" s="518">
        <v>1994</v>
      </c>
      <c r="M108" s="518">
        <v>1995</v>
      </c>
      <c r="N108" s="518">
        <v>1996</v>
      </c>
      <c r="O108" s="518">
        <v>1997</v>
      </c>
      <c r="P108" s="518">
        <v>1998</v>
      </c>
      <c r="Q108" s="518">
        <v>1999</v>
      </c>
      <c r="R108" s="518">
        <v>2000</v>
      </c>
      <c r="S108" s="518">
        <v>2001</v>
      </c>
      <c r="T108" s="518">
        <v>2002</v>
      </c>
      <c r="U108" s="518">
        <v>2003</v>
      </c>
      <c r="V108" s="518">
        <v>2004</v>
      </c>
      <c r="W108" s="518">
        <v>2005</v>
      </c>
      <c r="X108" s="518">
        <v>2006</v>
      </c>
      <c r="Y108" s="518">
        <v>2007</v>
      </c>
      <c r="Z108" s="518">
        <v>2008</v>
      </c>
      <c r="AA108" s="518">
        <v>2009</v>
      </c>
      <c r="AB108" s="518">
        <v>2010</v>
      </c>
      <c r="AC108" s="518">
        <v>2011</v>
      </c>
      <c r="AD108" s="518">
        <v>2012</v>
      </c>
      <c r="AE108" s="518">
        <v>2013</v>
      </c>
      <c r="AF108" s="518">
        <v>2014</v>
      </c>
      <c r="AG108" s="518">
        <v>2015</v>
      </c>
      <c r="AH108" s="518">
        <v>2016</v>
      </c>
      <c r="AI108" s="518">
        <v>2017</v>
      </c>
      <c r="AJ108" s="518">
        <v>2018</v>
      </c>
      <c r="AK108" s="518">
        <v>2019</v>
      </c>
      <c r="AL108" s="518">
        <v>2020</v>
      </c>
      <c r="AM108" s="518">
        <v>2021</v>
      </c>
      <c r="AN108" s="518">
        <v>2022</v>
      </c>
      <c r="AO108" s="518">
        <v>2023</v>
      </c>
      <c r="AP108" s="518"/>
      <c r="AQ108" s="518"/>
      <c r="AR108" s="518"/>
      <c r="AS108" s="518"/>
      <c r="AT108" s="518"/>
      <c r="AU108" s="518"/>
      <c r="AV108" s="518"/>
    </row>
    <row r="109" spans="1:72" s="16" customFormat="1" ht="24" customHeight="1" x14ac:dyDescent="0.25">
      <c r="A109" s="256"/>
      <c r="B109" s="263" t="s">
        <v>62</v>
      </c>
      <c r="C109" s="263"/>
      <c r="D109" s="666" t="str">
        <f>$D$3</f>
        <v>Söguleg losun | Historical Emissions</v>
      </c>
      <c r="E109" s="666"/>
      <c r="F109" s="666"/>
      <c r="G109" s="666"/>
      <c r="H109" s="161"/>
      <c r="I109" s="16" t="s">
        <v>62</v>
      </c>
      <c r="J109" s="162"/>
      <c r="K109" s="163"/>
      <c r="L109" s="160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4"/>
      <c r="AS109" s="164"/>
      <c r="AT109" s="164"/>
      <c r="AU109" s="164"/>
      <c r="AV109" s="164"/>
      <c r="AW109" s="164"/>
      <c r="AX109" s="164"/>
      <c r="AY109" s="164"/>
      <c r="AZ109" s="164"/>
      <c r="BA109" s="164"/>
      <c r="BB109" s="164"/>
      <c r="BC109" s="164"/>
      <c r="BD109" s="164"/>
      <c r="BE109" s="164"/>
      <c r="BF109" s="164"/>
      <c r="BG109" s="164"/>
      <c r="BH109" s="164"/>
      <c r="BI109" s="164"/>
      <c r="BJ109" s="164"/>
      <c r="BK109" s="164"/>
      <c r="BL109" s="164"/>
      <c r="BM109" s="164"/>
      <c r="BN109" s="164"/>
      <c r="BO109" s="164"/>
      <c r="BP109" s="164"/>
      <c r="BQ109" s="164"/>
      <c r="BR109" s="164"/>
      <c r="BS109" s="164"/>
      <c r="BT109" s="164"/>
    </row>
    <row r="110" spans="1:72" s="25" customFormat="1" x14ac:dyDescent="0.25">
      <c r="A110" s="260" t="s">
        <v>92</v>
      </c>
      <c r="B110" s="263" t="s">
        <v>62</v>
      </c>
      <c r="C110" s="263"/>
      <c r="D110" s="110" t="s">
        <v>26</v>
      </c>
      <c r="E110" s="110" t="s">
        <v>204</v>
      </c>
      <c r="F110" s="110"/>
      <c r="G110" s="182" t="s">
        <v>207</v>
      </c>
      <c r="H110" s="23">
        <v>172.53606160573185</v>
      </c>
      <c r="I110" s="23">
        <v>177.17689459972712</v>
      </c>
      <c r="J110" s="23">
        <v>191.3340701827706</v>
      </c>
      <c r="K110" s="23">
        <v>203.1029013543118</v>
      </c>
      <c r="L110" s="23">
        <v>213.84008956675834</v>
      </c>
      <c r="M110" s="23">
        <v>224.78911059949189</v>
      </c>
      <c r="N110" s="23">
        <v>231.71990901291827</v>
      </c>
      <c r="O110" s="23">
        <v>238.37014750314779</v>
      </c>
      <c r="P110" s="23">
        <v>246.67169624115184</v>
      </c>
      <c r="Q110" s="23">
        <v>255.63545202624636</v>
      </c>
      <c r="R110" s="23">
        <v>263.47299072845624</v>
      </c>
      <c r="S110" s="23">
        <v>273.57951002849359</v>
      </c>
      <c r="T110" s="23">
        <v>277.42981142363999</v>
      </c>
      <c r="U110" s="23">
        <v>280.7237355032218</v>
      </c>
      <c r="V110" s="23">
        <v>289.36358341001977</v>
      </c>
      <c r="W110" s="23">
        <v>283.88073703295896</v>
      </c>
      <c r="X110" s="23">
        <v>308.73464539352659</v>
      </c>
      <c r="Y110" s="23">
        <v>308.02966803621149</v>
      </c>
      <c r="Z110" s="23">
        <v>293.01549216116052</v>
      </c>
      <c r="AA110" s="23">
        <v>283.75050344880202</v>
      </c>
      <c r="AB110" s="23">
        <v>280.45500605778898</v>
      </c>
      <c r="AC110" s="23">
        <v>259.9436503224897</v>
      </c>
      <c r="AD110" s="23">
        <v>237.97107935754372</v>
      </c>
      <c r="AE110" s="23">
        <v>238.18718205726799</v>
      </c>
      <c r="AF110" s="23">
        <v>236.75247745728154</v>
      </c>
      <c r="AG110" s="23">
        <v>233.69345769894986</v>
      </c>
      <c r="AH110" s="23">
        <v>230.92311140512251</v>
      </c>
      <c r="AI110" s="23">
        <v>226.76234473413896</v>
      </c>
      <c r="AJ110" s="23">
        <v>226.65217521019284</v>
      </c>
      <c r="AK110" s="23">
        <v>201.10888758887586</v>
      </c>
      <c r="AL110" s="23">
        <v>228.9549570903697</v>
      </c>
      <c r="AM110" s="23">
        <v>224.88063959888589</v>
      </c>
      <c r="AN110" s="23">
        <v>214.62862421569852</v>
      </c>
      <c r="AO110" s="23">
        <v>201.15949409299373</v>
      </c>
      <c r="AP110" s="649"/>
      <c r="AQ110" s="651"/>
      <c r="AR110" s="649"/>
      <c r="AS110" s="651"/>
      <c r="AT110" s="649"/>
      <c r="AU110" s="651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</row>
    <row r="111" spans="1:72" s="25" customFormat="1" x14ac:dyDescent="0.25">
      <c r="A111" s="260" t="s">
        <v>93</v>
      </c>
      <c r="B111" s="263" t="s">
        <v>62</v>
      </c>
      <c r="C111" s="263"/>
      <c r="D111" s="110" t="s">
        <v>27</v>
      </c>
      <c r="E111" s="110" t="s">
        <v>225</v>
      </c>
      <c r="F111" s="110"/>
      <c r="G111" s="182" t="s">
        <v>207</v>
      </c>
      <c r="H111" s="115">
        <v>0</v>
      </c>
      <c r="I111" s="115">
        <v>0</v>
      </c>
      <c r="J111" s="115">
        <v>0</v>
      </c>
      <c r="K111" s="115">
        <v>0</v>
      </c>
      <c r="L111" s="115">
        <v>0</v>
      </c>
      <c r="M111" s="115">
        <v>0.35119999999999996</v>
      </c>
      <c r="N111" s="115">
        <v>0.35119999999999996</v>
      </c>
      <c r="O111" s="115">
        <v>0.35119999999999996</v>
      </c>
      <c r="P111" s="115">
        <v>0.35119999999999996</v>
      </c>
      <c r="Q111" s="115">
        <v>0.35119999999999996</v>
      </c>
      <c r="R111" s="115">
        <v>0.35119999999999996</v>
      </c>
      <c r="S111" s="115">
        <v>0.35119999999999996</v>
      </c>
      <c r="T111" s="115">
        <v>0.35119999999999996</v>
      </c>
      <c r="U111" s="115">
        <v>0.52679999999999993</v>
      </c>
      <c r="V111" s="115">
        <v>0.52679999999999993</v>
      </c>
      <c r="W111" s="115">
        <v>0.878</v>
      </c>
      <c r="X111" s="115">
        <v>1.4047999999999998</v>
      </c>
      <c r="Y111" s="115">
        <v>1.756</v>
      </c>
      <c r="Z111" s="115">
        <v>1.8625891999999999</v>
      </c>
      <c r="AA111" s="115">
        <v>2.2367794543999997</v>
      </c>
      <c r="AB111" s="115">
        <v>2.6769409079200002</v>
      </c>
      <c r="AC111" s="115">
        <v>2.5077241083999997</v>
      </c>
      <c r="AD111" s="115">
        <v>1.9630763</v>
      </c>
      <c r="AE111" s="115">
        <v>2.6282052</v>
      </c>
      <c r="AF111" s="115">
        <v>3.5365840000000004</v>
      </c>
      <c r="AG111" s="115">
        <v>3.7405258400000001</v>
      </c>
      <c r="AH111" s="115">
        <v>4.005311324</v>
      </c>
      <c r="AI111" s="115">
        <v>3.8114029168000005</v>
      </c>
      <c r="AJ111" s="115">
        <v>4.2153498204000002</v>
      </c>
      <c r="AK111" s="115">
        <v>4.1906804963599997</v>
      </c>
      <c r="AL111" s="115">
        <v>5.6019828615157898</v>
      </c>
      <c r="AM111" s="115">
        <v>5.5284207998105259</v>
      </c>
      <c r="AN111" s="115">
        <v>2.6795484302947372</v>
      </c>
      <c r="AO111" s="115">
        <v>3.0298550013473684</v>
      </c>
      <c r="AP111" s="649"/>
      <c r="AQ111" s="651"/>
      <c r="AR111" s="649"/>
      <c r="AS111" s="651"/>
      <c r="AT111" s="649"/>
      <c r="AU111" s="651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</row>
    <row r="112" spans="1:72" s="25" customFormat="1" x14ac:dyDescent="0.25">
      <c r="A112" s="260" t="s">
        <v>94</v>
      </c>
      <c r="B112" s="263" t="s">
        <v>62</v>
      </c>
      <c r="C112" s="263"/>
      <c r="D112" s="110" t="s">
        <v>28</v>
      </c>
      <c r="E112" s="110" t="s">
        <v>226</v>
      </c>
      <c r="F112" s="110"/>
      <c r="G112" s="182" t="s">
        <v>207</v>
      </c>
      <c r="H112" s="23">
        <v>15.600052964345515</v>
      </c>
      <c r="I112" s="23">
        <v>15.482561392970339</v>
      </c>
      <c r="J112" s="23">
        <v>15.090417015446921</v>
      </c>
      <c r="K112" s="23">
        <v>12.969726427709464</v>
      </c>
      <c r="L112" s="23">
        <v>11.998726195395655</v>
      </c>
      <c r="M112" s="23">
        <v>10.652491415063672</v>
      </c>
      <c r="N112" s="23">
        <v>9.5904339991834107</v>
      </c>
      <c r="O112" s="115">
        <v>9.2159920304327336</v>
      </c>
      <c r="P112" s="115">
        <v>7.8716958547851945</v>
      </c>
      <c r="Q112" s="115">
        <v>6.5162739195936084</v>
      </c>
      <c r="R112" s="115">
        <v>6.260771279389818</v>
      </c>
      <c r="S112" s="115">
        <v>5.7366936821994381</v>
      </c>
      <c r="T112" s="115">
        <v>5.3423629461557942</v>
      </c>
      <c r="U112" s="115">
        <v>4.6138064720172016</v>
      </c>
      <c r="V112" s="115">
        <v>6.9203627534090515</v>
      </c>
      <c r="W112" s="115">
        <v>5.5573345470239897</v>
      </c>
      <c r="X112" s="115">
        <v>5.7497759114371663</v>
      </c>
      <c r="Y112" s="115">
        <v>8.7305811954460175</v>
      </c>
      <c r="Z112" s="115">
        <v>7.018919753655064</v>
      </c>
      <c r="AA112" s="115">
        <v>6.9010512572312743</v>
      </c>
      <c r="AB112" s="115">
        <v>6.6899681626095795</v>
      </c>
      <c r="AC112" s="115">
        <v>7.3850005751473908</v>
      </c>
      <c r="AD112" s="115">
        <v>7.1131856831429161</v>
      </c>
      <c r="AE112" s="115">
        <v>6.0870657461533337</v>
      </c>
      <c r="AF112" s="115">
        <v>8.2851327045513337</v>
      </c>
      <c r="AG112" s="115">
        <v>7.6186190672399992</v>
      </c>
      <c r="AH112" s="115">
        <v>8.1974943031173328</v>
      </c>
      <c r="AI112" s="115">
        <v>8.6037772833349315</v>
      </c>
      <c r="AJ112" s="115">
        <v>5.8784597129789287</v>
      </c>
      <c r="AK112" s="23">
        <v>8.8041673251140882</v>
      </c>
      <c r="AL112" s="115">
        <v>6.774474903877203</v>
      </c>
      <c r="AM112" s="115">
        <v>6.8975394851001743</v>
      </c>
      <c r="AN112" s="23">
        <v>7.1490361221504806</v>
      </c>
      <c r="AO112" s="115">
        <v>6.8078014722938942</v>
      </c>
      <c r="AP112" s="649"/>
      <c r="AQ112" s="651"/>
      <c r="AR112" s="649"/>
      <c r="AS112" s="651"/>
      <c r="AT112" s="649"/>
      <c r="AU112" s="651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</row>
    <row r="113" spans="1:73" s="25" customFormat="1" x14ac:dyDescent="0.25">
      <c r="A113" s="260" t="s">
        <v>95</v>
      </c>
      <c r="B113" s="263" t="s">
        <v>62</v>
      </c>
      <c r="C113" s="263"/>
      <c r="D113" s="110" t="s">
        <v>29</v>
      </c>
      <c r="E113" s="110" t="s">
        <v>227</v>
      </c>
      <c r="F113" s="110"/>
      <c r="G113" s="182" t="s">
        <v>207</v>
      </c>
      <c r="H113" s="23">
        <v>20.729319319725228</v>
      </c>
      <c r="I113" s="23">
        <v>20.756704336816501</v>
      </c>
      <c r="J113" s="23">
        <v>20.363270861086303</v>
      </c>
      <c r="K113" s="23">
        <v>21.660097523645547</v>
      </c>
      <c r="L113" s="23">
        <v>20.526149404974916</v>
      </c>
      <c r="M113" s="23">
        <v>21.103912777800161</v>
      </c>
      <c r="N113" s="23">
        <v>24.727457341309677</v>
      </c>
      <c r="O113" s="23">
        <v>25.853901561037276</v>
      </c>
      <c r="P113" s="23">
        <v>21.808072652126455</v>
      </c>
      <c r="Q113" s="23">
        <v>22.09977596543056</v>
      </c>
      <c r="R113" s="23">
        <v>24.036635978860364</v>
      </c>
      <c r="S113" s="23">
        <v>23.904212319621941</v>
      </c>
      <c r="T113" s="23">
        <v>25.322879054106206</v>
      </c>
      <c r="U113" s="23">
        <v>24.064849212334956</v>
      </c>
      <c r="V113" s="23">
        <v>22.606861432731527</v>
      </c>
      <c r="W113" s="23">
        <v>22.012665094946588</v>
      </c>
      <c r="X113" s="23">
        <v>19.643820053238187</v>
      </c>
      <c r="Y113" s="23">
        <v>20.586809912378513</v>
      </c>
      <c r="Z113" s="23">
        <v>19.73002874603792</v>
      </c>
      <c r="AA113" s="23">
        <v>18.881743109281025</v>
      </c>
      <c r="AB113" s="23">
        <v>18.434064521967848</v>
      </c>
      <c r="AC113" s="23">
        <v>19.00842493328043</v>
      </c>
      <c r="AD113" s="23">
        <v>21.362041979488502</v>
      </c>
      <c r="AE113" s="23">
        <v>20.869141288399451</v>
      </c>
      <c r="AF113" s="23">
        <v>18.828842096890703</v>
      </c>
      <c r="AG113" s="23">
        <v>20.934175804304665</v>
      </c>
      <c r="AH113" s="23">
        <v>19.048941320943733</v>
      </c>
      <c r="AI113" s="23">
        <v>20.216853905151687</v>
      </c>
      <c r="AJ113" s="23">
        <v>21.247804131892615</v>
      </c>
      <c r="AK113" s="23">
        <v>19.607096527075733</v>
      </c>
      <c r="AL113" s="23">
        <v>19.024588224157085</v>
      </c>
      <c r="AM113" s="23">
        <v>20.380191645919147</v>
      </c>
      <c r="AN113" s="23">
        <v>22.931165158828264</v>
      </c>
      <c r="AO113" s="23">
        <v>23.07676109852801</v>
      </c>
      <c r="AP113" s="649"/>
      <c r="AQ113" s="651"/>
      <c r="AR113" s="649"/>
      <c r="AS113" s="651"/>
      <c r="AT113" s="649"/>
      <c r="AU113" s="651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</row>
    <row r="114" spans="1:73" s="26" customFormat="1" x14ac:dyDescent="0.25">
      <c r="A114" s="260" t="s">
        <v>60</v>
      </c>
      <c r="B114" s="263" t="s">
        <v>62</v>
      </c>
      <c r="C114" s="263"/>
      <c r="D114" s="112" t="s">
        <v>190</v>
      </c>
      <c r="E114" s="111"/>
      <c r="F114" s="111"/>
      <c r="G114" s="347" t="s">
        <v>209</v>
      </c>
      <c r="H114" s="24">
        <v>208.86543388980257</v>
      </c>
      <c r="I114" s="24">
        <v>213.41616032951399</v>
      </c>
      <c r="J114" s="24">
        <v>226.78775805930383</v>
      </c>
      <c r="K114" s="24">
        <v>237.7327253056668</v>
      </c>
      <c r="L114" s="24">
        <v>246.3649651671289</v>
      </c>
      <c r="M114" s="24">
        <v>256.89671479235574</v>
      </c>
      <c r="N114" s="24">
        <v>266.38900035341135</v>
      </c>
      <c r="O114" s="24">
        <v>273.79124109461782</v>
      </c>
      <c r="P114" s="24">
        <v>276.70266474806351</v>
      </c>
      <c r="Q114" s="24">
        <v>284.60270191127057</v>
      </c>
      <c r="R114" s="24">
        <v>294.12159798670643</v>
      </c>
      <c r="S114" s="24">
        <v>303.57161603031494</v>
      </c>
      <c r="T114" s="24">
        <v>308.44625342390196</v>
      </c>
      <c r="U114" s="24">
        <v>309.92919118757391</v>
      </c>
      <c r="V114" s="24">
        <v>319.41760759616034</v>
      </c>
      <c r="W114" s="24">
        <v>312.32873667492953</v>
      </c>
      <c r="X114" s="24">
        <v>335.53304135820196</v>
      </c>
      <c r="Y114" s="24">
        <v>339.10305914403597</v>
      </c>
      <c r="Z114" s="24">
        <v>321.6270298608535</v>
      </c>
      <c r="AA114" s="24">
        <v>311.77007726971436</v>
      </c>
      <c r="AB114" s="24">
        <v>308.25597965028646</v>
      </c>
      <c r="AC114" s="24">
        <v>288.84479993931751</v>
      </c>
      <c r="AD114" s="24">
        <v>268.40938332017515</v>
      </c>
      <c r="AE114" s="24">
        <v>267.7715942918208</v>
      </c>
      <c r="AF114" s="24">
        <v>267.4030362587236</v>
      </c>
      <c r="AG114" s="24">
        <v>265.98677841049454</v>
      </c>
      <c r="AH114" s="24">
        <v>262.17485835318359</v>
      </c>
      <c r="AI114" s="24">
        <v>259.3943788394256</v>
      </c>
      <c r="AJ114" s="24">
        <v>257.99378887546436</v>
      </c>
      <c r="AK114" s="24">
        <v>233.71083193742567</v>
      </c>
      <c r="AL114" s="24">
        <v>260.35600307991979</v>
      </c>
      <c r="AM114" s="24">
        <v>257.68679152971572</v>
      </c>
      <c r="AN114" s="24">
        <v>247.38837392697201</v>
      </c>
      <c r="AO114" s="24">
        <v>234.073911665163</v>
      </c>
      <c r="AP114" s="649"/>
      <c r="AQ114" s="651"/>
      <c r="AR114" s="649"/>
      <c r="AS114" s="651"/>
      <c r="AT114" s="649"/>
      <c r="AU114" s="65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</row>
    <row r="115" spans="1:73" s="156" customFormat="1" x14ac:dyDescent="0.25">
      <c r="A115" s="260"/>
      <c r="B115" s="263"/>
      <c r="C115" s="263"/>
      <c r="D115" s="166"/>
      <c r="E115" s="166"/>
      <c r="F115" s="166"/>
      <c r="G115" s="165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58"/>
      <c r="AQ115" s="158"/>
      <c r="AR115" s="158"/>
      <c r="AS115" s="158"/>
      <c r="AT115" s="158"/>
      <c r="AU115" s="158"/>
      <c r="AV115" s="158"/>
      <c r="AW115" s="158"/>
      <c r="AX115" s="158"/>
      <c r="AY115" s="158"/>
      <c r="AZ115" s="158"/>
      <c r="BA115" s="158"/>
      <c r="BB115" s="158"/>
      <c r="BC115" s="158"/>
      <c r="BD115" s="158"/>
      <c r="BE115" s="158"/>
      <c r="BF115" s="158"/>
      <c r="BG115" s="158"/>
      <c r="BH115" s="158"/>
      <c r="BI115" s="158"/>
      <c r="BJ115" s="158"/>
      <c r="BK115" s="158"/>
      <c r="BL115" s="158"/>
      <c r="BM115" s="158"/>
      <c r="BN115" s="158"/>
      <c r="BO115" s="158"/>
      <c r="BP115" s="158"/>
      <c r="BQ115" s="158"/>
      <c r="BR115" s="158"/>
      <c r="BS115" s="158"/>
      <c r="BT115" s="158"/>
      <c r="BU115" s="158"/>
    </row>
    <row r="116" spans="1:73" s="515" customFormat="1" ht="38.25" customHeight="1" x14ac:dyDescent="0.45">
      <c r="A116" s="260"/>
      <c r="B116" s="263" t="s">
        <v>62</v>
      </c>
      <c r="C116" s="511"/>
      <c r="D116" s="519" t="s">
        <v>287</v>
      </c>
      <c r="E116" s="510"/>
      <c r="F116" s="510"/>
      <c r="G116" s="511"/>
      <c r="H116" s="512"/>
      <c r="I116" s="513"/>
      <c r="J116" s="513"/>
      <c r="K116" s="513"/>
      <c r="L116" s="513"/>
      <c r="M116" s="513"/>
      <c r="N116" s="513"/>
      <c r="O116" s="513"/>
      <c r="P116" s="513"/>
      <c r="Q116" s="513"/>
      <c r="R116" s="513"/>
      <c r="S116" s="513"/>
      <c r="T116" s="514"/>
      <c r="U116" s="514"/>
      <c r="V116" s="514"/>
      <c r="W116" s="514"/>
      <c r="X116" s="514"/>
      <c r="Y116" s="514"/>
      <c r="Z116" s="514"/>
      <c r="AA116" s="514"/>
      <c r="AB116" s="514"/>
      <c r="AC116" s="514"/>
      <c r="AD116" s="514"/>
      <c r="AE116" s="514"/>
      <c r="AF116" s="514"/>
      <c r="AG116" s="514"/>
      <c r="AH116" s="514"/>
      <c r="AI116" s="514"/>
      <c r="AJ116" s="514"/>
      <c r="AK116" s="514"/>
      <c r="AL116" s="514"/>
      <c r="AM116" s="514"/>
      <c r="AN116" s="514"/>
      <c r="AO116" s="514"/>
    </row>
    <row r="117" spans="1:73" s="251" customFormat="1" ht="38.25" customHeight="1" x14ac:dyDescent="0.25">
      <c r="A117" s="268"/>
      <c r="B117" s="263"/>
      <c r="C117" s="250"/>
      <c r="D117" s="848" t="s">
        <v>298</v>
      </c>
      <c r="E117" s="848"/>
      <c r="F117" s="848"/>
      <c r="G117" s="848"/>
      <c r="H117" s="520">
        <v>1990</v>
      </c>
      <c r="I117" s="521">
        <v>1991</v>
      </c>
      <c r="J117" s="521">
        <v>1992</v>
      </c>
      <c r="K117" s="521">
        <v>1993</v>
      </c>
      <c r="L117" s="521">
        <v>1994</v>
      </c>
      <c r="M117" s="521">
        <v>1995</v>
      </c>
      <c r="N117" s="521">
        <v>1996</v>
      </c>
      <c r="O117" s="521">
        <v>1997</v>
      </c>
      <c r="P117" s="521">
        <v>1998</v>
      </c>
      <c r="Q117" s="521">
        <v>1999</v>
      </c>
      <c r="R117" s="521">
        <v>2000</v>
      </c>
      <c r="S117" s="521">
        <v>2001</v>
      </c>
      <c r="T117" s="521">
        <v>2002</v>
      </c>
      <c r="U117" s="521">
        <v>2003</v>
      </c>
      <c r="V117" s="521">
        <v>2004</v>
      </c>
      <c r="W117" s="521">
        <v>2005</v>
      </c>
      <c r="X117" s="521">
        <v>2006</v>
      </c>
      <c r="Y117" s="521">
        <v>2007</v>
      </c>
      <c r="Z117" s="521">
        <v>2008</v>
      </c>
      <c r="AA117" s="521">
        <v>2009</v>
      </c>
      <c r="AB117" s="521">
        <v>2010</v>
      </c>
      <c r="AC117" s="521">
        <v>2011</v>
      </c>
      <c r="AD117" s="521">
        <v>2012</v>
      </c>
      <c r="AE117" s="521">
        <v>2013</v>
      </c>
      <c r="AF117" s="521">
        <v>2014</v>
      </c>
      <c r="AG117" s="521">
        <v>2015</v>
      </c>
      <c r="AH117" s="521">
        <v>2016</v>
      </c>
      <c r="AI117" s="521">
        <v>2017</v>
      </c>
      <c r="AJ117" s="521">
        <v>2018</v>
      </c>
      <c r="AK117" s="521">
        <v>2019</v>
      </c>
      <c r="AL117" s="521">
        <v>2020</v>
      </c>
      <c r="AM117" s="521">
        <v>2021</v>
      </c>
      <c r="AN117" s="521">
        <v>2022</v>
      </c>
      <c r="AO117" s="521">
        <v>2023</v>
      </c>
      <c r="AP117" s="521"/>
      <c r="AQ117" s="521"/>
      <c r="AR117" s="521"/>
      <c r="AS117" s="521"/>
      <c r="AT117" s="521"/>
      <c r="AU117" s="521"/>
      <c r="AV117" s="521"/>
    </row>
    <row r="118" spans="1:73" s="25" customFormat="1" x14ac:dyDescent="0.25">
      <c r="A118" s="260" t="s">
        <v>325</v>
      </c>
      <c r="B118" s="263"/>
      <c r="C118" s="263"/>
      <c r="D118" s="110" t="s">
        <v>323</v>
      </c>
      <c r="E118" s="110" t="s">
        <v>324</v>
      </c>
      <c r="F118" s="655" t="s">
        <v>347</v>
      </c>
      <c r="G118" s="182" t="s">
        <v>62</v>
      </c>
      <c r="H118" s="656">
        <v>141700</v>
      </c>
      <c r="I118" s="656">
        <v>143500</v>
      </c>
      <c r="J118" s="656">
        <v>142600</v>
      </c>
      <c r="K118" s="656">
        <v>157300</v>
      </c>
      <c r="L118" s="656">
        <v>179200</v>
      </c>
      <c r="M118" s="656">
        <v>189800</v>
      </c>
      <c r="N118" s="656">
        <v>200800</v>
      </c>
      <c r="O118" s="656">
        <v>201400</v>
      </c>
      <c r="P118" s="656">
        <v>232200</v>
      </c>
      <c r="Q118" s="656">
        <v>262600</v>
      </c>
      <c r="R118" s="656">
        <v>302900</v>
      </c>
      <c r="S118" s="656">
        <v>296000</v>
      </c>
      <c r="T118" s="656">
        <v>277900</v>
      </c>
      <c r="U118" s="656">
        <v>320000</v>
      </c>
      <c r="V118" s="656">
        <v>360400</v>
      </c>
      <c r="W118" s="656">
        <v>374100</v>
      </c>
      <c r="X118" s="656">
        <v>422300</v>
      </c>
      <c r="Y118" s="656">
        <v>485000</v>
      </c>
      <c r="Z118" s="656">
        <v>502000</v>
      </c>
      <c r="AA118" s="656">
        <v>493900</v>
      </c>
      <c r="AB118" s="656">
        <v>488600</v>
      </c>
      <c r="AC118" s="656">
        <v>565600</v>
      </c>
      <c r="AD118" s="656">
        <v>672880</v>
      </c>
      <c r="AE118" s="656">
        <v>807300</v>
      </c>
      <c r="AF118" s="656">
        <v>997300</v>
      </c>
      <c r="AG118" s="656">
        <v>1289100</v>
      </c>
      <c r="AH118" s="656">
        <v>1792200</v>
      </c>
      <c r="AI118" s="656">
        <v>2224600</v>
      </c>
      <c r="AJ118" s="656">
        <v>2343800</v>
      </c>
      <c r="AK118" s="656">
        <v>2013200</v>
      </c>
      <c r="AL118" s="656">
        <v>486308</v>
      </c>
      <c r="AM118" s="656">
        <v>698181</v>
      </c>
      <c r="AN118" s="656">
        <v>1715249</v>
      </c>
      <c r="AO118" s="656">
        <v>2236550</v>
      </c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</row>
    <row r="119" spans="1:73" s="9" customFormat="1" x14ac:dyDescent="0.25">
      <c r="A119" s="260"/>
      <c r="B119" s="263"/>
      <c r="C119" s="263"/>
      <c r="D119" s="610"/>
      <c r="E119" s="610"/>
      <c r="F119" s="610"/>
      <c r="G119" s="16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/>
      <c r="AH119" s="155"/>
      <c r="AI119" s="155"/>
      <c r="AJ119" s="155"/>
      <c r="AK119" s="155"/>
      <c r="AL119" s="155"/>
      <c r="AM119" s="155"/>
      <c r="AN119" s="155"/>
      <c r="AO119" s="155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</row>
    <row r="120" spans="1:73" s="16" customFormat="1" ht="24" customHeight="1" x14ac:dyDescent="0.25">
      <c r="A120" s="256"/>
      <c r="B120" s="263" t="s">
        <v>62</v>
      </c>
      <c r="C120" s="263"/>
      <c r="D120" s="849" t="str">
        <f>$D$3</f>
        <v>Söguleg losun | Historical Emissions</v>
      </c>
      <c r="E120" s="849"/>
      <c r="F120" s="849"/>
      <c r="G120" s="849"/>
      <c r="H120" s="161"/>
      <c r="I120" s="16" t="s">
        <v>62</v>
      </c>
      <c r="J120" s="162"/>
      <c r="K120" s="163"/>
      <c r="L120" s="160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/>
      <c r="AF120" s="162"/>
      <c r="AG120" s="162"/>
      <c r="AH120" s="162"/>
      <c r="AI120" s="162"/>
      <c r="AJ120" s="162"/>
      <c r="AK120" s="162"/>
      <c r="AL120" s="162"/>
      <c r="AM120" s="162"/>
      <c r="AN120" s="162"/>
      <c r="AO120" s="162"/>
      <c r="AP120" s="162"/>
      <c r="AQ120" s="162"/>
      <c r="AR120" s="164"/>
      <c r="AS120" s="164"/>
      <c r="AT120" s="164"/>
      <c r="AU120" s="164"/>
      <c r="AV120" s="164"/>
      <c r="AW120" s="164"/>
      <c r="AX120" s="164"/>
      <c r="AY120" s="164"/>
      <c r="AZ120" s="164"/>
      <c r="BA120" s="164"/>
      <c r="BB120" s="164"/>
      <c r="BC120" s="164"/>
      <c r="BD120" s="164"/>
      <c r="BE120" s="164"/>
      <c r="BF120" s="164"/>
      <c r="BG120" s="164"/>
      <c r="BH120" s="164"/>
      <c r="BI120" s="164"/>
      <c r="BJ120" s="164"/>
      <c r="BK120" s="164"/>
      <c r="BL120" s="164"/>
      <c r="BM120" s="164"/>
      <c r="BN120" s="164"/>
      <c r="BO120" s="164"/>
      <c r="BP120" s="164"/>
      <c r="BQ120" s="164"/>
      <c r="BR120" s="164"/>
      <c r="BS120" s="164"/>
      <c r="BT120" s="164"/>
    </row>
    <row r="121" spans="1:73" s="25" customFormat="1" x14ac:dyDescent="0.25">
      <c r="A121" s="260" t="s">
        <v>100</v>
      </c>
      <c r="B121" s="263" t="s">
        <v>62</v>
      </c>
      <c r="C121" s="263"/>
      <c r="D121" s="110" t="s">
        <v>32</v>
      </c>
      <c r="E121" s="110" t="s">
        <v>284</v>
      </c>
      <c r="F121" s="110"/>
      <c r="G121" s="182" t="s">
        <v>207</v>
      </c>
      <c r="H121" s="23">
        <v>221.10937807666664</v>
      </c>
      <c r="I121" s="23">
        <v>223.45648422493338</v>
      </c>
      <c r="J121" s="23">
        <v>204.96673222053337</v>
      </c>
      <c r="K121" s="23">
        <v>196.93769391346669</v>
      </c>
      <c r="L121" s="23">
        <v>215.03342151853334</v>
      </c>
      <c r="M121" s="23">
        <v>237.71387227506665</v>
      </c>
      <c r="N121" s="23">
        <v>273.30475524573336</v>
      </c>
      <c r="O121" s="23">
        <v>294.05093427306673</v>
      </c>
      <c r="P121" s="23">
        <v>340.36743871786666</v>
      </c>
      <c r="Q121" s="23">
        <v>365.77115387800001</v>
      </c>
      <c r="R121" s="23">
        <v>410.43408736853331</v>
      </c>
      <c r="S121" s="23">
        <v>351.43484296319997</v>
      </c>
      <c r="T121" s="23">
        <v>311.89578576600002</v>
      </c>
      <c r="U121" s="23">
        <v>335.20031285813332</v>
      </c>
      <c r="V121" s="23">
        <v>382.51090829640003</v>
      </c>
      <c r="W121" s="23">
        <v>424.43004818280002</v>
      </c>
      <c r="X121" s="23">
        <v>503.20407568560006</v>
      </c>
      <c r="Y121" s="23">
        <v>514.92035819013336</v>
      </c>
      <c r="Z121" s="23">
        <v>430.65361113226669</v>
      </c>
      <c r="AA121" s="23">
        <v>345.61492852480001</v>
      </c>
      <c r="AB121" s="23">
        <v>379.7535549454667</v>
      </c>
      <c r="AC121" s="23">
        <v>424.71952189760009</v>
      </c>
      <c r="AD121" s="23">
        <v>445.07818250000008</v>
      </c>
      <c r="AE121" s="23">
        <v>502.36303520266659</v>
      </c>
      <c r="AF121" s="23">
        <v>584.78753803533334</v>
      </c>
      <c r="AG121" s="23">
        <v>679.12283684040005</v>
      </c>
      <c r="AH121" s="23">
        <v>923.85523979279992</v>
      </c>
      <c r="AI121" s="23">
        <v>1155.4370035488</v>
      </c>
      <c r="AJ121" s="23">
        <v>1294.8181528967998</v>
      </c>
      <c r="AK121" s="23">
        <v>963.65322670770036</v>
      </c>
      <c r="AL121" s="23">
        <v>263.34999061560001</v>
      </c>
      <c r="AM121" s="23">
        <v>486.14060688480004</v>
      </c>
      <c r="AN121" s="23">
        <v>854.74603351946575</v>
      </c>
      <c r="AO121" s="23">
        <v>967.65275881202047</v>
      </c>
      <c r="AP121" s="649"/>
      <c r="AQ121" s="651"/>
      <c r="AR121" s="649"/>
      <c r="AS121" s="651"/>
      <c r="AT121" s="649"/>
      <c r="AU121" s="651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</row>
    <row r="122" spans="1:73" s="25" customFormat="1" x14ac:dyDescent="0.25">
      <c r="A122" s="260" t="s">
        <v>101</v>
      </c>
      <c r="B122" s="263" t="s">
        <v>62</v>
      </c>
      <c r="C122" s="263"/>
      <c r="D122" s="110" t="s">
        <v>33</v>
      </c>
      <c r="E122" s="110" t="s">
        <v>285</v>
      </c>
      <c r="F122" s="110"/>
      <c r="G122" s="182" t="s">
        <v>207</v>
      </c>
      <c r="H122" s="23">
        <v>28.078924997337403</v>
      </c>
      <c r="I122" s="23">
        <v>14.003294293724482</v>
      </c>
      <c r="J122" s="23">
        <v>20.477506171547937</v>
      </c>
      <c r="K122" s="23">
        <v>29.859948628888905</v>
      </c>
      <c r="L122" s="23">
        <v>33.981450185235616</v>
      </c>
      <c r="M122" s="23">
        <v>3.3673142021675906</v>
      </c>
      <c r="N122" s="23">
        <v>19.20316050014323</v>
      </c>
      <c r="O122" s="23">
        <v>38.488416696452902</v>
      </c>
      <c r="P122" s="23">
        <v>52.028676183577467</v>
      </c>
      <c r="Q122" s="23">
        <v>39.300358002951661</v>
      </c>
      <c r="R122" s="23">
        <v>54.39266252464077</v>
      </c>
      <c r="S122" s="23">
        <v>59.58949244727156</v>
      </c>
      <c r="T122" s="23">
        <v>85.828630656119159</v>
      </c>
      <c r="U122" s="23">
        <v>19.407378412801254</v>
      </c>
      <c r="V122" s="23">
        <v>21.049201422195413</v>
      </c>
      <c r="W122" s="23">
        <v>1.7528135484112446</v>
      </c>
      <c r="X122" s="23">
        <v>17.329076702058739</v>
      </c>
      <c r="Y122" s="23">
        <v>12.056398064687073</v>
      </c>
      <c r="Z122" s="23">
        <v>47.983835185837414</v>
      </c>
      <c r="AA122" s="23">
        <v>8.2248711263977814</v>
      </c>
      <c r="AB122" s="23">
        <v>0.25239549866666666</v>
      </c>
      <c r="AC122" s="23">
        <v>50.095054390143758</v>
      </c>
      <c r="AD122" s="23">
        <v>23.973493968715886</v>
      </c>
      <c r="AE122" s="23">
        <v>78.828862465477414</v>
      </c>
      <c r="AF122" s="23">
        <v>71.218037488772836</v>
      </c>
      <c r="AG122" s="23">
        <v>149.09981223853765</v>
      </c>
      <c r="AH122" s="23">
        <v>186.28610486189032</v>
      </c>
      <c r="AI122" s="23">
        <v>213.30217433150287</v>
      </c>
      <c r="AJ122" s="23">
        <v>242.53078987824037</v>
      </c>
      <c r="AK122" s="23">
        <v>205.50549032160174</v>
      </c>
      <c r="AL122" s="23">
        <v>77.945079331447673</v>
      </c>
      <c r="AM122" s="23">
        <v>128.49656920397638</v>
      </c>
      <c r="AN122" s="23">
        <v>287.79153782769163</v>
      </c>
      <c r="AO122" s="23">
        <v>332.12842010288068</v>
      </c>
      <c r="AP122" s="649"/>
      <c r="AQ122" s="651"/>
      <c r="AR122" s="649"/>
      <c r="AS122" s="651"/>
      <c r="AT122" s="649"/>
      <c r="AU122" s="651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</row>
    <row r="123" spans="1:73" s="26" customFormat="1" x14ac:dyDescent="0.25">
      <c r="A123" s="260" t="s">
        <v>102</v>
      </c>
      <c r="B123" s="263" t="s">
        <v>62</v>
      </c>
      <c r="C123" s="263"/>
      <c r="D123" s="112" t="s">
        <v>190</v>
      </c>
      <c r="E123" s="111"/>
      <c r="F123" s="111"/>
      <c r="G123" s="347" t="s">
        <v>209</v>
      </c>
      <c r="H123" s="24">
        <v>249.18830307400407</v>
      </c>
      <c r="I123" s="24">
        <v>237.45977851865786</v>
      </c>
      <c r="J123" s="24">
        <v>225.4442383920813</v>
      </c>
      <c r="K123" s="24">
        <v>226.79764254235559</v>
      </c>
      <c r="L123" s="24">
        <v>249.01487170376896</v>
      </c>
      <c r="M123" s="24">
        <v>241.08118647723427</v>
      </c>
      <c r="N123" s="24">
        <v>292.50791574587663</v>
      </c>
      <c r="O123" s="24">
        <v>332.53935096951966</v>
      </c>
      <c r="P123" s="24">
        <v>392.39611490144415</v>
      </c>
      <c r="Q123" s="24">
        <v>405.07151188095168</v>
      </c>
      <c r="R123" s="24">
        <v>464.82674989317411</v>
      </c>
      <c r="S123" s="24">
        <v>411.02433541047156</v>
      </c>
      <c r="T123" s="24">
        <v>397.72441642211913</v>
      </c>
      <c r="U123" s="24">
        <v>354.60769127093454</v>
      </c>
      <c r="V123" s="24">
        <v>403.56010971859541</v>
      </c>
      <c r="W123" s="24">
        <v>426.18286173121129</v>
      </c>
      <c r="X123" s="24">
        <v>520.53315238765879</v>
      </c>
      <c r="Y123" s="24">
        <v>526.97675625482043</v>
      </c>
      <c r="Z123" s="24">
        <v>478.63744631810414</v>
      </c>
      <c r="AA123" s="24">
        <v>353.83979965119778</v>
      </c>
      <c r="AB123" s="24">
        <v>380.00595044413336</v>
      </c>
      <c r="AC123" s="24">
        <v>474.81457628774382</v>
      </c>
      <c r="AD123" s="24">
        <v>469.05167646871598</v>
      </c>
      <c r="AE123" s="24">
        <v>581.19189766814407</v>
      </c>
      <c r="AF123" s="24">
        <v>656.00557552410612</v>
      </c>
      <c r="AG123" s="24">
        <v>828.22264907893759</v>
      </c>
      <c r="AH123" s="24">
        <v>1110.1413446546903</v>
      </c>
      <c r="AI123" s="24">
        <v>1368.7391778803028</v>
      </c>
      <c r="AJ123" s="24">
        <v>1537.3489427750405</v>
      </c>
      <c r="AK123" s="24">
        <v>1169.1587170293021</v>
      </c>
      <c r="AL123" s="24">
        <v>341.29506994704764</v>
      </c>
      <c r="AM123" s="24">
        <v>614.6371760887763</v>
      </c>
      <c r="AN123" s="24">
        <v>1142.5375713471574</v>
      </c>
      <c r="AO123" s="24">
        <v>1299.7811789149011</v>
      </c>
      <c r="AP123" s="649"/>
      <c r="AQ123" s="651"/>
      <c r="AR123" s="649"/>
      <c r="AS123" s="651"/>
      <c r="AT123" s="649"/>
      <c r="AU123" s="65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</row>
    <row r="124" spans="1:73" x14ac:dyDescent="0.25">
      <c r="C124" s="263"/>
      <c r="D124" s="174"/>
      <c r="E124" s="174"/>
      <c r="F124" s="174"/>
      <c r="G124" s="348"/>
      <c r="AK124" s="175"/>
      <c r="AL124" s="175"/>
      <c r="AM124" s="175"/>
      <c r="AN124" s="175"/>
      <c r="AO124" s="175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</row>
    <row r="125" spans="1:73" x14ac:dyDescent="0.25">
      <c r="C125" s="263"/>
      <c r="D125" s="174"/>
      <c r="E125" s="174"/>
      <c r="F125" s="174"/>
      <c r="G125" s="348"/>
      <c r="AK125" s="175"/>
      <c r="AL125" s="175"/>
      <c r="AM125" s="175"/>
      <c r="BN125" s="176"/>
      <c r="BO125" s="176"/>
      <c r="BP125" s="176"/>
    </row>
    <row r="126" spans="1:73" x14ac:dyDescent="0.25">
      <c r="C126" s="263"/>
      <c r="D126" s="174"/>
      <c r="E126" s="174"/>
      <c r="F126" s="174"/>
      <c r="G126" s="348"/>
      <c r="AK126" s="175"/>
      <c r="AL126" s="175"/>
      <c r="AM126" s="175"/>
      <c r="BN126" s="176"/>
      <c r="BO126" s="176"/>
      <c r="BP126" s="176"/>
    </row>
    <row r="127" spans="1:73" s="30" customFormat="1" ht="15.75" thickBot="1" x14ac:dyDescent="0.3">
      <c r="A127" s="681"/>
      <c r="B127" s="264"/>
      <c r="C127" s="264"/>
      <c r="D127" s="177"/>
      <c r="E127" s="177"/>
      <c r="F127" s="177"/>
      <c r="G127" s="349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  <c r="Y127" s="178"/>
      <c r="Z127" s="178"/>
      <c r="AA127" s="178"/>
      <c r="AB127" s="178"/>
      <c r="AC127" s="178"/>
      <c r="AD127" s="178"/>
      <c r="AE127" s="178"/>
      <c r="AF127" s="178"/>
      <c r="AG127" s="178"/>
      <c r="AH127" s="178"/>
      <c r="AI127" s="178"/>
      <c r="AJ127" s="178"/>
      <c r="AK127" s="178"/>
      <c r="AL127" s="178"/>
      <c r="AM127" s="178"/>
      <c r="AN127" s="178"/>
      <c r="AO127" s="178"/>
      <c r="AP127" s="178"/>
      <c r="AQ127" s="178"/>
      <c r="AR127" s="178"/>
      <c r="AS127" s="178"/>
      <c r="AT127" s="178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  <c r="BI127" s="179"/>
      <c r="BJ127" s="179"/>
      <c r="BK127" s="179"/>
      <c r="BL127" s="179"/>
      <c r="BM127" s="179"/>
      <c r="BN127" s="179"/>
      <c r="BO127" s="179"/>
      <c r="BP127" s="179"/>
    </row>
    <row r="128" spans="1:73" ht="15.75" thickTop="1" x14ac:dyDescent="0.25">
      <c r="C128" s="263"/>
      <c r="D128" s="174"/>
      <c r="E128" s="174"/>
      <c r="F128" s="174"/>
      <c r="G128" s="348"/>
      <c r="AK128" s="175"/>
      <c r="AL128" s="175"/>
      <c r="AM128" s="175"/>
      <c r="AN128" s="175"/>
      <c r="AO128" s="175"/>
      <c r="AP128" s="175"/>
      <c r="AQ128" s="175"/>
      <c r="AR128" s="175"/>
      <c r="AS128" s="175"/>
      <c r="AT128" s="175"/>
      <c r="BN128" s="176"/>
      <c r="BO128" s="176"/>
      <c r="BP128" s="176"/>
    </row>
    <row r="129" spans="1:68" x14ac:dyDescent="0.25">
      <c r="C129" s="263"/>
      <c r="D129" s="174"/>
      <c r="E129" s="174"/>
      <c r="F129" s="174"/>
      <c r="G129" s="348"/>
      <c r="AK129" s="175"/>
      <c r="AL129" s="175"/>
      <c r="AM129" s="175"/>
      <c r="AN129" s="175"/>
      <c r="AO129" s="175"/>
      <c r="AP129" s="175"/>
      <c r="AQ129" s="175"/>
      <c r="AR129" s="175"/>
      <c r="AS129" s="175"/>
      <c r="AT129" s="175"/>
      <c r="BN129" s="176"/>
      <c r="BO129" s="176"/>
      <c r="BP129" s="176"/>
    </row>
    <row r="130" spans="1:68" x14ac:dyDescent="0.25">
      <c r="C130" s="263"/>
      <c r="D130" s="174"/>
      <c r="E130" s="174"/>
      <c r="F130" s="174"/>
      <c r="G130" s="348"/>
      <c r="AK130" s="175"/>
      <c r="AL130" s="175"/>
      <c r="AM130" s="175"/>
      <c r="AN130" s="175"/>
      <c r="AO130" s="175"/>
      <c r="AP130" s="175"/>
      <c r="AQ130" s="175"/>
      <c r="AR130" s="175"/>
      <c r="AS130" s="175"/>
      <c r="AT130" s="175"/>
      <c r="BN130" s="176"/>
      <c r="BO130" s="176"/>
      <c r="BP130" s="176"/>
    </row>
    <row r="131" spans="1:68" x14ac:dyDescent="0.25">
      <c r="C131" s="263"/>
      <c r="D131" s="174"/>
      <c r="E131" s="174"/>
      <c r="F131" s="174"/>
      <c r="G131" s="348"/>
      <c r="AK131" s="175"/>
      <c r="AL131" s="175"/>
      <c r="AM131" s="175"/>
      <c r="AN131" s="175"/>
      <c r="AO131" s="175"/>
      <c r="AP131" s="175"/>
      <c r="AQ131" s="175"/>
      <c r="AR131" s="175"/>
      <c r="AS131" s="175"/>
      <c r="AT131" s="175"/>
      <c r="BN131" s="176"/>
      <c r="BO131" s="176"/>
      <c r="BP131" s="176"/>
    </row>
    <row r="132" spans="1:68" s="123" customFormat="1" ht="15.75" x14ac:dyDescent="0.25">
      <c r="A132" s="682"/>
      <c r="B132" s="599"/>
      <c r="C132" s="599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</row>
    <row r="133" spans="1:68" s="529" customFormat="1" ht="37.5" customHeight="1" x14ac:dyDescent="0.45">
      <c r="A133" s="683"/>
      <c r="B133" s="600" t="s">
        <v>62</v>
      </c>
      <c r="C133" s="527"/>
      <c r="D133" s="526" t="s">
        <v>288</v>
      </c>
      <c r="E133" s="527"/>
      <c r="F133" s="527"/>
      <c r="G133" s="527"/>
      <c r="H133" s="527"/>
      <c r="I133" s="528"/>
      <c r="J133" s="528"/>
      <c r="K133" s="528"/>
      <c r="L133" s="528"/>
      <c r="M133" s="528"/>
      <c r="N133" s="528"/>
      <c r="O133" s="528"/>
      <c r="P133" s="528"/>
      <c r="Q133" s="528"/>
      <c r="R133" s="528"/>
      <c r="S133" s="528"/>
      <c r="T133" s="528"/>
      <c r="U133" s="528"/>
      <c r="V133" s="528"/>
      <c r="W133" s="528"/>
      <c r="X133" s="528"/>
      <c r="Y133" s="528"/>
      <c r="Z133" s="528"/>
      <c r="AA133" s="528"/>
      <c r="AB133" s="528"/>
    </row>
    <row r="134" spans="1:68" s="525" customFormat="1" ht="22.5" customHeight="1" x14ac:dyDescent="0.25">
      <c r="A134" s="684"/>
      <c r="B134" s="537"/>
      <c r="C134" s="523"/>
      <c r="D134" s="522"/>
      <c r="E134" s="523"/>
      <c r="F134" s="523"/>
      <c r="G134" s="523"/>
      <c r="H134" s="530">
        <v>2005</v>
      </c>
      <c r="I134" s="481">
        <v>2006</v>
      </c>
      <c r="J134" s="481">
        <v>2007</v>
      </c>
      <c r="K134" s="481">
        <v>2008</v>
      </c>
      <c r="L134" s="481">
        <v>2009</v>
      </c>
      <c r="M134" s="481">
        <v>2010</v>
      </c>
      <c r="N134" s="481">
        <v>2011</v>
      </c>
      <c r="O134" s="481">
        <v>2012</v>
      </c>
      <c r="P134" s="481">
        <v>2013</v>
      </c>
      <c r="Q134" s="481">
        <v>2014</v>
      </c>
      <c r="R134" s="481">
        <v>2015</v>
      </c>
      <c r="S134" s="481">
        <v>2016</v>
      </c>
      <c r="T134" s="481">
        <v>2017</v>
      </c>
      <c r="U134" s="481">
        <v>2018</v>
      </c>
      <c r="V134" s="481">
        <v>2019</v>
      </c>
      <c r="W134" s="481">
        <v>2020</v>
      </c>
      <c r="X134" s="481">
        <v>2021</v>
      </c>
      <c r="Y134" s="481">
        <v>2022</v>
      </c>
      <c r="Z134" s="481">
        <v>2023</v>
      </c>
      <c r="AA134" s="524"/>
      <c r="AB134" s="524"/>
    </row>
    <row r="135" spans="1:68" s="214" customFormat="1" ht="17.25" customHeight="1" x14ac:dyDescent="0.25">
      <c r="A135" s="267"/>
      <c r="B135" s="410"/>
      <c r="C135" s="661"/>
      <c r="D135" s="661" t="str">
        <f>$D$3</f>
        <v>Söguleg losun | Historical Emissions</v>
      </c>
      <c r="E135" s="661"/>
      <c r="F135" s="661"/>
      <c r="G135" s="661"/>
      <c r="H135" s="411"/>
      <c r="I135" s="411"/>
      <c r="J135" s="411"/>
      <c r="K135" s="411"/>
      <c r="L135" s="411"/>
      <c r="M135" s="411"/>
      <c r="N135" s="411"/>
      <c r="O135" s="411"/>
      <c r="P135" s="411"/>
      <c r="Q135" s="411"/>
      <c r="R135" s="411"/>
      <c r="S135" s="411"/>
      <c r="T135" s="411"/>
      <c r="U135" s="411"/>
      <c r="V135" s="411"/>
      <c r="W135" s="411"/>
      <c r="X135" s="411"/>
      <c r="Y135" s="411"/>
      <c r="Z135" s="411"/>
      <c r="AA135" s="68"/>
      <c r="AB135" s="68"/>
    </row>
    <row r="136" spans="1:68" s="27" customFormat="1" ht="19.5" customHeight="1" x14ac:dyDescent="0.2">
      <c r="A136" s="685"/>
      <c r="B136" s="224" t="s">
        <v>107</v>
      </c>
      <c r="C136" s="665" t="s">
        <v>62</v>
      </c>
      <c r="D136" s="413" t="s">
        <v>181</v>
      </c>
      <c r="E136" s="413" t="s">
        <v>182</v>
      </c>
      <c r="G136" s="182" t="s">
        <v>171</v>
      </c>
      <c r="H136" s="183">
        <v>852.8829310927872</v>
      </c>
      <c r="I136" s="183">
        <v>1273.7572023640969</v>
      </c>
      <c r="J136" s="183">
        <v>1414.5983388630546</v>
      </c>
      <c r="K136" s="183">
        <v>1931.1151277677468</v>
      </c>
      <c r="L136" s="183">
        <v>1764.1449942061058</v>
      </c>
      <c r="M136" s="183">
        <v>1783.4334517036384</v>
      </c>
      <c r="N136" s="183">
        <v>1680.8912393316</v>
      </c>
      <c r="O136" s="183">
        <v>1754.8609910767771</v>
      </c>
      <c r="P136" s="183">
        <v>1771.0008677179781</v>
      </c>
      <c r="Q136" s="183">
        <v>1744.9715736278213</v>
      </c>
      <c r="R136" s="183">
        <v>1801.5981907139039</v>
      </c>
      <c r="S136" s="183">
        <v>1771.6683497563383</v>
      </c>
      <c r="T136" s="183">
        <v>1824.7934949065466</v>
      </c>
      <c r="U136" s="183">
        <v>1846.9543490538745</v>
      </c>
      <c r="V136" s="183">
        <v>1802.8861236605896</v>
      </c>
      <c r="W136" s="183">
        <v>1770.3866457865277</v>
      </c>
      <c r="X136" s="183">
        <v>1843.5880000000002</v>
      </c>
      <c r="Y136" s="183">
        <v>1875.076</v>
      </c>
      <c r="Z136" s="183">
        <v>1812.53</v>
      </c>
      <c r="AA136" s="649"/>
      <c r="AB136" s="651"/>
      <c r="AC136" s="649"/>
      <c r="AD136" s="651"/>
      <c r="AE136" s="649"/>
      <c r="AF136" s="651"/>
    </row>
    <row r="137" spans="1:68" s="27" customFormat="1" ht="19.5" customHeight="1" x14ac:dyDescent="0.2">
      <c r="A137" s="680" t="s">
        <v>108</v>
      </c>
      <c r="B137" s="224" t="s">
        <v>108</v>
      </c>
      <c r="C137" s="665" t="s">
        <v>62</v>
      </c>
      <c r="D137" s="414" t="s">
        <v>116</v>
      </c>
      <c r="E137" s="413" t="s">
        <v>173</v>
      </c>
      <c r="F137" s="110" t="s">
        <v>187</v>
      </c>
      <c r="G137" s="182" t="s">
        <v>171</v>
      </c>
      <c r="H137" s="183">
        <v>26.007138153333333</v>
      </c>
      <c r="I137" s="183">
        <v>28.138312839999998</v>
      </c>
      <c r="J137" s="183">
        <v>22.051151063333332</v>
      </c>
      <c r="K137" s="183">
        <v>26.235003593333332</v>
      </c>
      <c r="L137" s="183">
        <v>21.786911006666664</v>
      </c>
      <c r="M137" s="183">
        <v>21.137412779999998</v>
      </c>
      <c r="N137" s="183">
        <v>20.279152960000001</v>
      </c>
      <c r="O137" s="183">
        <v>20.86468747</v>
      </c>
      <c r="P137" s="183">
        <v>19.615938723333336</v>
      </c>
      <c r="Q137" s="183">
        <v>19.549418533333334</v>
      </c>
      <c r="R137" s="183">
        <v>20.441658636666666</v>
      </c>
      <c r="S137" s="183">
        <v>22.574404196666666</v>
      </c>
      <c r="T137" s="183">
        <v>22.95845761</v>
      </c>
      <c r="U137" s="183">
        <v>24.583191306666667</v>
      </c>
      <c r="V137" s="183">
        <v>27.755915457878668</v>
      </c>
      <c r="W137" s="183">
        <v>13.1457037426</v>
      </c>
      <c r="X137" s="183">
        <v>20.735413380000001</v>
      </c>
      <c r="Y137" s="183">
        <v>24.085325513333334</v>
      </c>
      <c r="Z137" s="183">
        <v>22.340912733333333</v>
      </c>
      <c r="AA137" s="649"/>
      <c r="AB137" s="651"/>
      <c r="AC137" s="649"/>
      <c r="AD137" s="651"/>
    </row>
    <row r="138" spans="1:68" s="27" customFormat="1" ht="19.5" customHeight="1" x14ac:dyDescent="0.2">
      <c r="A138" s="267"/>
      <c r="B138" s="267" t="s">
        <v>123</v>
      </c>
      <c r="C138" s="665" t="s">
        <v>62</v>
      </c>
      <c r="D138" s="413" t="s">
        <v>183</v>
      </c>
      <c r="E138" s="183" t="s">
        <v>184</v>
      </c>
      <c r="G138" s="182" t="s">
        <v>171</v>
      </c>
      <c r="H138" s="183">
        <f t="shared" ref="H138:Y138" si="33">H150</f>
        <v>3139.1862663707016</v>
      </c>
      <c r="I138" s="183">
        <f t="shared" si="33"/>
        <v>3273.5774189213917</v>
      </c>
      <c r="J138" s="183">
        <f t="shared" si="33"/>
        <v>3444.457523711184</v>
      </c>
      <c r="K138" s="183">
        <f t="shared" si="33"/>
        <v>3305.2402069777299</v>
      </c>
      <c r="L138" s="183">
        <f t="shared" si="33"/>
        <v>3173.8460289170021</v>
      </c>
      <c r="M138" s="183">
        <f t="shared" si="33"/>
        <v>3059.4756016355341</v>
      </c>
      <c r="N138" s="183">
        <f t="shared" si="33"/>
        <v>2949.3094029802983</v>
      </c>
      <c r="O138" s="183">
        <f t="shared" si="33"/>
        <v>2865.4859504804854</v>
      </c>
      <c r="P138" s="183">
        <f t="shared" si="33"/>
        <v>2853.1407562653476</v>
      </c>
      <c r="Q138" s="183">
        <f t="shared" si="33"/>
        <v>2882.6671677987706</v>
      </c>
      <c r="R138" s="183">
        <f t="shared" si="33"/>
        <v>2907.754049708381</v>
      </c>
      <c r="S138" s="183">
        <f t="shared" si="33"/>
        <v>2887.5890284349084</v>
      </c>
      <c r="T138" s="183">
        <f t="shared" si="33"/>
        <v>2920.3373607991311</v>
      </c>
      <c r="U138" s="183">
        <f t="shared" si="33"/>
        <v>2954.1474830740863</v>
      </c>
      <c r="V138" s="183">
        <f t="shared" si="33"/>
        <v>2864.7395047677983</v>
      </c>
      <c r="W138" s="183">
        <f t="shared" si="33"/>
        <v>2721.232081996247</v>
      </c>
      <c r="X138" s="183">
        <f t="shared" si="33"/>
        <v>2761.4658977222657</v>
      </c>
      <c r="Y138" s="183">
        <f t="shared" si="33"/>
        <v>2763.8242228899271</v>
      </c>
      <c r="Z138" s="183">
        <f t="shared" ref="Z138" si="34">Z150</f>
        <v>2686.6235436287398</v>
      </c>
      <c r="AA138" s="649"/>
      <c r="AB138" s="651"/>
      <c r="AC138" s="649"/>
      <c r="AD138" s="651"/>
    </row>
    <row r="139" spans="1:68" s="27" customFormat="1" ht="19.5" customHeight="1" x14ac:dyDescent="0.2">
      <c r="A139" s="685"/>
      <c r="B139" s="224" t="s">
        <v>59</v>
      </c>
      <c r="C139" s="665" t="s">
        <v>62</v>
      </c>
      <c r="D139" s="183" t="s">
        <v>186</v>
      </c>
      <c r="E139" s="183" t="s">
        <v>185</v>
      </c>
      <c r="G139" s="182" t="s">
        <v>171</v>
      </c>
      <c r="H139" s="183">
        <v>7745.9762440253562</v>
      </c>
      <c r="I139" s="183">
        <v>7798.5372127211649</v>
      </c>
      <c r="J139" s="183">
        <v>7700.2747971120243</v>
      </c>
      <c r="K139" s="183">
        <v>7741.9116195473371</v>
      </c>
      <c r="L139" s="183">
        <v>7785.7601698198168</v>
      </c>
      <c r="M139" s="183">
        <v>7767.3487540486158</v>
      </c>
      <c r="N139" s="183">
        <v>7747.2625234575435</v>
      </c>
      <c r="O139" s="183">
        <v>7753.2772980530008</v>
      </c>
      <c r="P139" s="183">
        <v>7753.7915214423783</v>
      </c>
      <c r="Q139" s="183">
        <v>7748.0129203167553</v>
      </c>
      <c r="R139" s="183">
        <v>7739.2159532055402</v>
      </c>
      <c r="S139" s="183">
        <v>7720.3272937839329</v>
      </c>
      <c r="T139" s="183">
        <v>7693.1265864653978</v>
      </c>
      <c r="U139" s="183">
        <v>7680.251944371128</v>
      </c>
      <c r="V139" s="183">
        <v>7693.3661036372523</v>
      </c>
      <c r="W139" s="183">
        <v>7701.6977654804423</v>
      </c>
      <c r="X139" s="183">
        <v>7699.0368574365402</v>
      </c>
      <c r="Y139" s="183">
        <v>7757.0261112450144</v>
      </c>
      <c r="Z139" s="183">
        <v>7742.5872946031541</v>
      </c>
      <c r="AA139" s="649"/>
      <c r="AB139" s="651"/>
      <c r="AC139" s="649"/>
      <c r="AD139" s="651"/>
    </row>
    <row r="140" spans="1:68" s="28" customFormat="1" ht="19.5" customHeight="1" x14ac:dyDescent="0.2">
      <c r="A140" s="680" t="s">
        <v>63</v>
      </c>
      <c r="B140" s="224" t="s">
        <v>63</v>
      </c>
      <c r="C140" s="665" t="s">
        <v>62</v>
      </c>
      <c r="D140" s="205" t="s">
        <v>188</v>
      </c>
      <c r="E140" s="205"/>
      <c r="G140" s="347" t="s">
        <v>172</v>
      </c>
      <c r="H140" s="205">
        <f t="shared" ref="H140:Y140" si="35">SUM(H136:H139)</f>
        <v>11764.052579642179</v>
      </c>
      <c r="I140" s="205">
        <f t="shared" si="35"/>
        <v>12374.010146846653</v>
      </c>
      <c r="J140" s="205">
        <f t="shared" si="35"/>
        <v>12581.381810749597</v>
      </c>
      <c r="K140" s="205">
        <f t="shared" si="35"/>
        <v>13004.501957886147</v>
      </c>
      <c r="L140" s="205">
        <f t="shared" si="35"/>
        <v>12745.538103949591</v>
      </c>
      <c r="M140" s="205">
        <f t="shared" si="35"/>
        <v>12631.395220167789</v>
      </c>
      <c r="N140" s="205">
        <f t="shared" si="35"/>
        <v>12397.742318729441</v>
      </c>
      <c r="O140" s="205">
        <f t="shared" si="35"/>
        <v>12394.488927080263</v>
      </c>
      <c r="P140" s="205">
        <f t="shared" si="35"/>
        <v>12397.549084149037</v>
      </c>
      <c r="Q140" s="205">
        <f t="shared" si="35"/>
        <v>12395.201080276682</v>
      </c>
      <c r="R140" s="205">
        <f t="shared" si="35"/>
        <v>12469.009852264491</v>
      </c>
      <c r="S140" s="205">
        <f t="shared" si="35"/>
        <v>12402.159076171847</v>
      </c>
      <c r="T140" s="205">
        <f t="shared" si="35"/>
        <v>12461.215899781077</v>
      </c>
      <c r="U140" s="205">
        <f t="shared" si="35"/>
        <v>12505.936967805756</v>
      </c>
      <c r="V140" s="205">
        <f t="shared" si="35"/>
        <v>12388.74764752352</v>
      </c>
      <c r="W140" s="205">
        <f t="shared" si="35"/>
        <v>12206.462197005818</v>
      </c>
      <c r="X140" s="205">
        <f t="shared" si="35"/>
        <v>12324.826168538806</v>
      </c>
      <c r="Y140" s="205">
        <f t="shared" si="35"/>
        <v>12420.011659648275</v>
      </c>
      <c r="Z140" s="205">
        <f t="shared" ref="Z140" si="36">SUM(Z136:Z139)</f>
        <v>12264.081750965226</v>
      </c>
      <c r="AA140" s="649"/>
      <c r="AB140" s="651"/>
      <c r="AC140" s="649"/>
      <c r="AD140" s="651"/>
    </row>
    <row r="141" spans="1:68" s="28" customFormat="1" ht="19.5" customHeight="1" x14ac:dyDescent="0.2">
      <c r="A141" s="680" t="s">
        <v>63</v>
      </c>
      <c r="B141" s="224" t="s">
        <v>63</v>
      </c>
      <c r="C141" s="665" t="s">
        <v>62</v>
      </c>
      <c r="D141" s="205" t="s">
        <v>189</v>
      </c>
      <c r="E141" s="205"/>
      <c r="G141" s="347" t="s">
        <v>172</v>
      </c>
      <c r="H141" s="205">
        <v>4018.0763356168222</v>
      </c>
      <c r="I141" s="205">
        <v>4575.4729341254888</v>
      </c>
      <c r="J141" s="205">
        <v>4881.107013637572</v>
      </c>
      <c r="K141" s="205">
        <v>5262.5903383388104</v>
      </c>
      <c r="L141" s="205">
        <v>4959.7779341297746</v>
      </c>
      <c r="M141" s="205">
        <v>4864.0464661191727</v>
      </c>
      <c r="N141" s="205">
        <v>4650.4797952718982</v>
      </c>
      <c r="O141" s="205">
        <v>4641.2116290272625</v>
      </c>
      <c r="P141" s="205">
        <v>4643.757562706659</v>
      </c>
      <c r="Q141" s="205">
        <v>4647.1881599599255</v>
      </c>
      <c r="R141" s="205">
        <v>4729.7938990589519</v>
      </c>
      <c r="S141" s="205">
        <v>4681.8317823879133</v>
      </c>
      <c r="T141" s="205">
        <v>4768.0893133156778</v>
      </c>
      <c r="U141" s="205">
        <v>4825.6850234346275</v>
      </c>
      <c r="V141" s="205">
        <v>4695.3815438862666</v>
      </c>
      <c r="W141" s="205">
        <v>4504.7644315253747</v>
      </c>
      <c r="X141" s="205">
        <v>4625.7893111022659</v>
      </c>
      <c r="Y141" s="205">
        <v>4662.9855484032605</v>
      </c>
      <c r="Z141" s="205">
        <v>4521.4944563620729</v>
      </c>
      <c r="AA141" s="649"/>
      <c r="AB141" s="651"/>
      <c r="AC141" s="649"/>
      <c r="AD141" s="651"/>
    </row>
    <row r="142" spans="1:68" s="180" customFormat="1" ht="17.25" customHeight="1" x14ac:dyDescent="0.25">
      <c r="A142" s="680"/>
      <c r="B142" s="226"/>
      <c r="C142" s="209"/>
      <c r="D142" s="209"/>
      <c r="E142" s="209"/>
      <c r="F142" s="209"/>
      <c r="G142" s="209"/>
      <c r="H142" s="210"/>
      <c r="I142" s="210"/>
      <c r="J142" s="210"/>
      <c r="K142" s="210"/>
      <c r="L142" s="210"/>
      <c r="M142" s="210"/>
      <c r="N142" s="210"/>
      <c r="O142" s="210"/>
      <c r="P142" s="210"/>
      <c r="Q142" s="210"/>
      <c r="R142" s="210"/>
      <c r="S142" s="210"/>
      <c r="T142" s="210"/>
      <c r="U142" s="210"/>
      <c r="V142" s="210"/>
      <c r="W142" s="210"/>
      <c r="X142" s="210"/>
      <c r="Y142" s="210"/>
      <c r="Z142" s="210"/>
      <c r="AA142" s="181"/>
    </row>
    <row r="143" spans="1:68" s="535" customFormat="1" ht="38.25" customHeight="1" x14ac:dyDescent="0.45">
      <c r="A143" s="680"/>
      <c r="B143" s="226"/>
      <c r="C143" s="672"/>
      <c r="D143" s="531" t="s">
        <v>289</v>
      </c>
      <c r="E143" s="532"/>
      <c r="F143" s="533"/>
      <c r="G143" s="533"/>
      <c r="H143" s="534"/>
      <c r="I143" s="534"/>
      <c r="J143" s="534"/>
      <c r="K143" s="534"/>
      <c r="L143" s="534"/>
      <c r="M143" s="534"/>
      <c r="N143" s="534"/>
      <c r="O143" s="534"/>
      <c r="P143" s="534"/>
      <c r="Q143" s="534"/>
      <c r="R143" s="534"/>
      <c r="S143" s="534"/>
      <c r="T143" s="534"/>
      <c r="U143" s="534"/>
      <c r="V143" s="534"/>
      <c r="W143" s="534"/>
      <c r="X143" s="534"/>
      <c r="Z143" s="534"/>
    </row>
    <row r="144" spans="1:68" s="541" customFormat="1" ht="22.5" customHeight="1" x14ac:dyDescent="0.25">
      <c r="A144" s="684"/>
      <c r="B144" s="537"/>
      <c r="C144" s="673"/>
      <c r="D144" s="551" t="s">
        <v>148</v>
      </c>
      <c r="E144" s="536"/>
      <c r="F144" s="538"/>
      <c r="G144" s="538"/>
      <c r="H144" s="539">
        <v>2005</v>
      </c>
      <c r="I144" s="540">
        <v>2006</v>
      </c>
      <c r="J144" s="540">
        <v>2007</v>
      </c>
      <c r="K144" s="540">
        <v>2008</v>
      </c>
      <c r="L144" s="540">
        <v>2009</v>
      </c>
      <c r="M144" s="540">
        <v>2010</v>
      </c>
      <c r="N144" s="540">
        <v>2011</v>
      </c>
      <c r="O144" s="540">
        <v>2012</v>
      </c>
      <c r="P144" s="540">
        <v>2013</v>
      </c>
      <c r="Q144" s="540">
        <v>2014</v>
      </c>
      <c r="R144" s="540">
        <v>2015</v>
      </c>
      <c r="S144" s="540">
        <v>2016</v>
      </c>
      <c r="T144" s="540">
        <v>2017</v>
      </c>
      <c r="U144" s="540">
        <v>2018</v>
      </c>
      <c r="V144" s="540">
        <v>2019</v>
      </c>
      <c r="W144" s="540">
        <v>2020</v>
      </c>
      <c r="X144" s="540">
        <v>2021</v>
      </c>
      <c r="Y144" s="540">
        <v>2022</v>
      </c>
      <c r="Z144" s="540">
        <v>2023</v>
      </c>
      <c r="AA144" s="540">
        <v>2024</v>
      </c>
      <c r="AB144" s="540">
        <v>2025</v>
      </c>
      <c r="AC144" s="540">
        <v>2026</v>
      </c>
      <c r="AD144" s="540">
        <v>2027</v>
      </c>
      <c r="AE144" s="540">
        <v>2028</v>
      </c>
      <c r="AF144" s="540">
        <v>2029</v>
      </c>
      <c r="AG144" s="540">
        <v>2030</v>
      </c>
      <c r="AH144" s="540"/>
      <c r="AI144" s="540"/>
      <c r="AJ144" s="540"/>
      <c r="AK144" s="540"/>
      <c r="AL144" s="540"/>
      <c r="AM144" s="540"/>
      <c r="AN144" s="540"/>
    </row>
    <row r="145" spans="1:54" s="214" customFormat="1" ht="17.25" customHeight="1" x14ac:dyDescent="0.25">
      <c r="A145" s="267"/>
      <c r="B145" s="410"/>
      <c r="C145" s="665" t="s">
        <v>62</v>
      </c>
      <c r="D145" s="665" t="str">
        <f>$D$3</f>
        <v>Söguleg losun | Historical Emissions</v>
      </c>
      <c r="E145" s="665"/>
      <c r="F145" s="665"/>
      <c r="G145" s="665"/>
      <c r="H145" s="411"/>
      <c r="I145" s="411"/>
      <c r="J145" s="411"/>
      <c r="K145" s="411"/>
      <c r="L145" s="411"/>
      <c r="M145" s="411"/>
      <c r="N145" s="411"/>
      <c r="O145" s="411"/>
      <c r="P145" s="411"/>
      <c r="Q145" s="411"/>
      <c r="R145" s="411"/>
      <c r="S145" s="411"/>
      <c r="T145" s="411"/>
      <c r="U145" s="411"/>
      <c r="V145" s="411"/>
      <c r="W145" s="411"/>
      <c r="X145" s="411"/>
      <c r="Y145" s="411"/>
      <c r="Z145" s="411"/>
      <c r="AA145" s="68"/>
      <c r="AB145" s="68"/>
    </row>
    <row r="146" spans="1:54" s="211" customFormat="1" x14ac:dyDescent="0.2">
      <c r="A146" s="680" t="s">
        <v>56</v>
      </c>
      <c r="B146" s="224" t="s">
        <v>124</v>
      </c>
      <c r="C146" s="665" t="s">
        <v>62</v>
      </c>
      <c r="D146" s="183" t="s">
        <v>3</v>
      </c>
      <c r="E146" s="23" t="s">
        <v>174</v>
      </c>
      <c r="F146" s="183" t="s">
        <v>179</v>
      </c>
      <c r="G146" s="182" t="s">
        <v>171</v>
      </c>
      <c r="H146" s="183">
        <v>2101.2313277895437</v>
      </c>
      <c r="I146" s="183">
        <v>2168.0687703710441</v>
      </c>
      <c r="J146" s="183">
        <v>2315.5013983818321</v>
      </c>
      <c r="K146" s="183">
        <v>2183.5873416718291</v>
      </c>
      <c r="L146" s="183">
        <v>2095.1148282194449</v>
      </c>
      <c r="M146" s="183">
        <v>1983.7685872855786</v>
      </c>
      <c r="N146" s="183">
        <v>1862.6872122784205</v>
      </c>
      <c r="O146" s="183">
        <v>1818.9861781313809</v>
      </c>
      <c r="P146" s="183">
        <v>1789.5063231340205</v>
      </c>
      <c r="Q146" s="183">
        <v>1781.3471273072446</v>
      </c>
      <c r="R146" s="183">
        <v>1825.3962692957534</v>
      </c>
      <c r="S146" s="183">
        <v>1793.9754923483533</v>
      </c>
      <c r="T146" s="183">
        <v>1836.3318793456506</v>
      </c>
      <c r="U146" s="183">
        <v>1874.3483684132675</v>
      </c>
      <c r="V146" s="183">
        <v>1815.2982863769109</v>
      </c>
      <c r="W146" s="183">
        <v>1643.5475962967166</v>
      </c>
      <c r="X146" s="183">
        <v>1719.4728785864127</v>
      </c>
      <c r="Y146" s="183">
        <v>1776.0965511505246</v>
      </c>
      <c r="Z146" s="183">
        <v>1747.0340987702732</v>
      </c>
      <c r="AA146" s="649"/>
      <c r="AB146" s="651"/>
      <c r="AC146" s="649"/>
      <c r="AD146" s="651"/>
      <c r="AE146" s="184"/>
      <c r="AF146" s="184"/>
      <c r="AG146" s="184"/>
      <c r="AH146" s="184"/>
      <c r="AI146" s="184"/>
      <c r="AJ146" s="184"/>
      <c r="AK146" s="184"/>
      <c r="AL146" s="184"/>
      <c r="AM146" s="184"/>
      <c r="AN146" s="184"/>
      <c r="AO146" s="184"/>
      <c r="AP146" s="184"/>
      <c r="AQ146" s="184"/>
      <c r="AR146" s="184"/>
      <c r="AS146" s="184"/>
      <c r="AT146" s="184"/>
      <c r="AU146" s="184"/>
      <c r="AV146" s="184"/>
      <c r="AW146" s="184"/>
      <c r="AX146" s="184"/>
      <c r="AY146" s="184"/>
      <c r="AZ146" s="184"/>
      <c r="BA146" s="184"/>
    </row>
    <row r="147" spans="1:54" s="211" customFormat="1" x14ac:dyDescent="0.2">
      <c r="A147" s="680" t="s">
        <v>57</v>
      </c>
      <c r="B147" s="224" t="s">
        <v>125</v>
      </c>
      <c r="C147" s="665" t="s">
        <v>62</v>
      </c>
      <c r="D147" s="183" t="s">
        <v>326</v>
      </c>
      <c r="E147" s="23" t="s">
        <v>175</v>
      </c>
      <c r="F147" s="183" t="s">
        <v>180</v>
      </c>
      <c r="G147" s="182" t="s">
        <v>171</v>
      </c>
      <c r="H147" s="183">
        <v>128.76638639728401</v>
      </c>
      <c r="I147" s="183">
        <v>146.07091625554062</v>
      </c>
      <c r="J147" s="183">
        <v>149.30106885424948</v>
      </c>
      <c r="K147" s="183">
        <v>143.85046893684103</v>
      </c>
      <c r="L147" s="183">
        <v>122.09091575175307</v>
      </c>
      <c r="M147" s="183">
        <v>133.8946101620877</v>
      </c>
      <c r="N147" s="183">
        <v>167.03243109314053</v>
      </c>
      <c r="O147" s="183">
        <v>155.19618262230119</v>
      </c>
      <c r="P147" s="183">
        <v>182.77418905586319</v>
      </c>
      <c r="Q147" s="183">
        <v>180.0655546343412</v>
      </c>
      <c r="R147" s="183">
        <v>171.93625822126546</v>
      </c>
      <c r="S147" s="183">
        <v>188.4274793849213</v>
      </c>
      <c r="T147" s="183">
        <v>180.12482556594523</v>
      </c>
      <c r="U147" s="183">
        <v>200.37580215682146</v>
      </c>
      <c r="V147" s="183">
        <v>210.50618174279634</v>
      </c>
      <c r="W147" s="183">
        <v>214.53485473691171</v>
      </c>
      <c r="X147" s="183">
        <v>178.6915748973156</v>
      </c>
      <c r="Y147" s="183">
        <v>149.23584248523116</v>
      </c>
      <c r="Z147" s="183">
        <v>140.27829827292044</v>
      </c>
      <c r="AA147" s="649"/>
      <c r="AB147" s="651"/>
      <c r="AC147" s="649"/>
      <c r="AD147" s="651"/>
      <c r="AE147" s="184"/>
      <c r="AF147" s="184"/>
      <c r="AG147" s="184"/>
      <c r="AH147" s="184"/>
      <c r="AI147" s="184"/>
      <c r="AJ147" s="184"/>
      <c r="AK147" s="184"/>
      <c r="AL147" s="184"/>
      <c r="AM147" s="184"/>
      <c r="AN147" s="184"/>
      <c r="AO147" s="184"/>
      <c r="AP147" s="184"/>
      <c r="AQ147" s="184"/>
      <c r="AR147" s="184"/>
      <c r="AS147" s="184"/>
      <c r="AT147" s="184"/>
      <c r="AU147" s="184"/>
      <c r="AV147" s="184"/>
      <c r="AW147" s="184"/>
      <c r="AX147" s="184"/>
      <c r="AY147" s="184"/>
      <c r="AZ147" s="184"/>
      <c r="BA147" s="184"/>
    </row>
    <row r="148" spans="1:54" s="211" customFormat="1" x14ac:dyDescent="0.2">
      <c r="A148" s="680" t="s">
        <v>58</v>
      </c>
      <c r="B148" s="224" t="s">
        <v>126</v>
      </c>
      <c r="C148" s="665" t="s">
        <v>62</v>
      </c>
      <c r="D148" s="183" t="s">
        <v>2</v>
      </c>
      <c r="E148" s="23" t="s">
        <v>176</v>
      </c>
      <c r="F148" s="183"/>
      <c r="G148" s="182" t="s">
        <v>171</v>
      </c>
      <c r="H148" s="183">
        <v>596.85981550894428</v>
      </c>
      <c r="I148" s="183">
        <v>623.90469093660488</v>
      </c>
      <c r="J148" s="183">
        <v>640.55199733106656</v>
      </c>
      <c r="K148" s="183">
        <v>656.17536650820671</v>
      </c>
      <c r="L148" s="183">
        <v>644.87020767608908</v>
      </c>
      <c r="M148" s="183">
        <v>633.55642453758139</v>
      </c>
      <c r="N148" s="183">
        <v>630.74495966941947</v>
      </c>
      <c r="O148" s="183">
        <v>622.89420640662797</v>
      </c>
      <c r="P148" s="183">
        <v>613.08864978364238</v>
      </c>
      <c r="Q148" s="183">
        <v>653.85144959846127</v>
      </c>
      <c r="R148" s="183">
        <v>644.43474378086751</v>
      </c>
      <c r="S148" s="183">
        <v>643.01119834845065</v>
      </c>
      <c r="T148" s="183">
        <v>644.48627704810951</v>
      </c>
      <c r="U148" s="183">
        <v>621.42952362853339</v>
      </c>
      <c r="V148" s="183">
        <v>605.22420471066539</v>
      </c>
      <c r="W148" s="183">
        <v>602.79362788269862</v>
      </c>
      <c r="X148" s="183">
        <v>605.61397114701299</v>
      </c>
      <c r="Y148" s="183">
        <v>591.10171100696436</v>
      </c>
      <c r="Z148" s="183">
        <v>565.23858042692223</v>
      </c>
      <c r="AA148" s="649"/>
      <c r="AB148" s="651"/>
      <c r="AC148" s="649"/>
      <c r="AD148" s="651"/>
      <c r="AE148" s="184"/>
      <c r="AF148" s="184"/>
      <c r="AG148" s="184"/>
      <c r="AH148" s="184"/>
      <c r="AI148" s="184"/>
      <c r="AJ148" s="184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</row>
    <row r="149" spans="1:54" s="211" customFormat="1" x14ac:dyDescent="0.2">
      <c r="A149" s="680" t="s">
        <v>60</v>
      </c>
      <c r="B149" s="224" t="s">
        <v>127</v>
      </c>
      <c r="C149" s="665" t="s">
        <v>62</v>
      </c>
      <c r="D149" s="183" t="s">
        <v>1</v>
      </c>
      <c r="E149" s="23" t="s">
        <v>177</v>
      </c>
      <c r="F149" s="183"/>
      <c r="G149" s="182" t="s">
        <v>171</v>
      </c>
      <c r="H149" s="183">
        <v>312.32873667492953</v>
      </c>
      <c r="I149" s="183">
        <v>335.53304135820196</v>
      </c>
      <c r="J149" s="183">
        <v>339.10305914403597</v>
      </c>
      <c r="K149" s="183">
        <v>321.6270298608535</v>
      </c>
      <c r="L149" s="183">
        <v>311.77007726971436</v>
      </c>
      <c r="M149" s="183">
        <v>308.25597965028646</v>
      </c>
      <c r="N149" s="183">
        <v>288.84479993931751</v>
      </c>
      <c r="O149" s="183">
        <v>268.40938332017515</v>
      </c>
      <c r="P149" s="183">
        <v>267.7715942918208</v>
      </c>
      <c r="Q149" s="183">
        <v>267.4030362587236</v>
      </c>
      <c r="R149" s="183">
        <v>265.98677841049454</v>
      </c>
      <c r="S149" s="183">
        <v>262.17485835318359</v>
      </c>
      <c r="T149" s="183">
        <v>259.3943788394256</v>
      </c>
      <c r="U149" s="183">
        <v>257.99378887546436</v>
      </c>
      <c r="V149" s="183">
        <v>233.71083193742567</v>
      </c>
      <c r="W149" s="183">
        <v>260.35600307991979</v>
      </c>
      <c r="X149" s="183">
        <v>257.68679152971572</v>
      </c>
      <c r="Y149" s="183">
        <v>247.38837392697201</v>
      </c>
      <c r="Z149" s="183">
        <v>234.073911665163</v>
      </c>
      <c r="AA149" s="649"/>
      <c r="AB149" s="651"/>
      <c r="AC149" s="649"/>
      <c r="AD149" s="651"/>
      <c r="AE149" s="184"/>
      <c r="AF149" s="184"/>
      <c r="AG149" s="184"/>
      <c r="AH149" s="184"/>
      <c r="AI149" s="184"/>
      <c r="AJ149" s="184"/>
      <c r="AK149" s="184"/>
      <c r="AL149" s="184"/>
      <c r="AM149" s="184"/>
      <c r="AN149" s="184"/>
      <c r="AO149" s="184"/>
      <c r="AP149" s="184"/>
      <c r="AQ149" s="184"/>
      <c r="AR149" s="184"/>
      <c r="AS149" s="184"/>
      <c r="AT149" s="184"/>
      <c r="AU149" s="184"/>
      <c r="AV149" s="184"/>
      <c r="AW149" s="184"/>
      <c r="AX149" s="184"/>
      <c r="AY149" s="184"/>
      <c r="AZ149" s="184"/>
      <c r="BA149" s="184"/>
    </row>
    <row r="150" spans="1:54" s="212" customFormat="1" x14ac:dyDescent="0.2">
      <c r="A150" s="680" t="s">
        <v>153</v>
      </c>
      <c r="B150" s="224" t="s">
        <v>123</v>
      </c>
      <c r="C150" s="665" t="s">
        <v>62</v>
      </c>
      <c r="D150" s="205" t="s">
        <v>190</v>
      </c>
      <c r="E150" s="24"/>
      <c r="F150" s="205"/>
      <c r="G150" s="347" t="s">
        <v>172</v>
      </c>
      <c r="H150" s="205">
        <v>3139.1862663707016</v>
      </c>
      <c r="I150" s="205">
        <v>3273.5774189213917</v>
      </c>
      <c r="J150" s="205">
        <v>3444.457523711184</v>
      </c>
      <c r="K150" s="205">
        <v>3305.2402069777299</v>
      </c>
      <c r="L150" s="205">
        <v>3173.8460289170021</v>
      </c>
      <c r="M150" s="205">
        <v>3059.4756016355341</v>
      </c>
      <c r="N150" s="205">
        <v>2949.3094029802983</v>
      </c>
      <c r="O150" s="205">
        <v>2865.4859504804854</v>
      </c>
      <c r="P150" s="205">
        <v>2853.1407562653476</v>
      </c>
      <c r="Q150" s="205">
        <v>2882.6671677987706</v>
      </c>
      <c r="R150" s="205">
        <v>2907.754049708381</v>
      </c>
      <c r="S150" s="205">
        <v>2887.5890284349084</v>
      </c>
      <c r="T150" s="205">
        <v>2920.3373607991311</v>
      </c>
      <c r="U150" s="205">
        <v>2954.1474830740863</v>
      </c>
      <c r="V150" s="205">
        <v>2864.7395047677983</v>
      </c>
      <c r="W150" s="205">
        <v>2721.232081996247</v>
      </c>
      <c r="X150" s="205">
        <v>2761.4658977222657</v>
      </c>
      <c r="Y150" s="205">
        <v>2763.8242228899271</v>
      </c>
      <c r="Z150" s="205">
        <v>2686.6235436287398</v>
      </c>
      <c r="AA150" s="649"/>
      <c r="AB150" s="651"/>
      <c r="AC150" s="649"/>
      <c r="AD150" s="651"/>
      <c r="AE150" s="213"/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</row>
    <row r="151" spans="1:54" s="214" customFormat="1" x14ac:dyDescent="0.25">
      <c r="A151" s="680"/>
      <c r="B151" s="226" t="s">
        <v>62</v>
      </c>
      <c r="C151" s="209"/>
      <c r="D151" s="209"/>
      <c r="E151" s="209"/>
      <c r="F151" s="209"/>
      <c r="G151" s="209"/>
      <c r="H151" s="647"/>
      <c r="I151" s="647"/>
      <c r="J151" s="647"/>
      <c r="K151" s="647"/>
      <c r="L151" s="647"/>
      <c r="M151" s="647"/>
      <c r="N151" s="647"/>
      <c r="O151" s="647"/>
      <c r="P151" s="647"/>
      <c r="Q151" s="647"/>
      <c r="R151" s="647"/>
      <c r="S151" s="647"/>
      <c r="T151" s="647"/>
      <c r="U151" s="647"/>
      <c r="V151" s="647"/>
      <c r="W151" s="647"/>
      <c r="X151" s="647"/>
      <c r="Y151" s="647"/>
      <c r="Z151" s="647"/>
      <c r="AA151" s="190"/>
      <c r="AB151" s="190"/>
      <c r="AC151" s="190"/>
      <c r="AD151" s="190"/>
      <c r="AE151" s="190"/>
      <c r="AF151" s="190"/>
      <c r="AG151" s="190"/>
      <c r="AH151" s="190"/>
      <c r="AI151" s="190"/>
      <c r="AJ151" s="190"/>
      <c r="AK151" s="190"/>
      <c r="AL151" s="190"/>
      <c r="AM151" s="190"/>
      <c r="AN151" s="190"/>
      <c r="AO151" s="190"/>
      <c r="AP151" s="190"/>
      <c r="AQ151" s="190"/>
      <c r="AR151" s="190"/>
      <c r="AS151" s="190"/>
      <c r="AT151" s="190"/>
      <c r="AU151" s="190"/>
      <c r="AV151" s="190"/>
      <c r="AW151" s="190"/>
      <c r="AX151" s="190"/>
      <c r="AY151" s="190"/>
      <c r="AZ151" s="190"/>
      <c r="BA151" s="190"/>
    </row>
    <row r="152" spans="1:54" s="570" customFormat="1" ht="27.95" customHeight="1" x14ac:dyDescent="0.25">
      <c r="A152" s="680" t="s">
        <v>122</v>
      </c>
      <c r="B152" s="224" t="s">
        <v>122</v>
      </c>
      <c r="C152" s="568"/>
      <c r="D152" s="567" t="s">
        <v>41</v>
      </c>
      <c r="E152" s="567" t="s">
        <v>41</v>
      </c>
      <c r="F152" s="568" t="s">
        <v>191</v>
      </c>
      <c r="G152" s="568"/>
      <c r="H152" s="569">
        <v>3109.3290000000002</v>
      </c>
      <c r="J152" s="571"/>
      <c r="K152" s="571"/>
      <c r="L152" s="571"/>
      <c r="M152" s="571"/>
      <c r="N152" s="571"/>
      <c r="O152" s="571"/>
      <c r="P152" s="571"/>
      <c r="Q152" s="571"/>
      <c r="R152" s="571"/>
      <c r="S152" s="571"/>
      <c r="T152" s="571"/>
      <c r="U152" s="571"/>
      <c r="V152" s="571"/>
      <c r="X152" s="576"/>
      <c r="Y152" s="653"/>
      <c r="Z152" s="653"/>
      <c r="AA152" s="653"/>
      <c r="AB152" s="653"/>
      <c r="AG152" s="653"/>
      <c r="AH152" s="572"/>
      <c r="AI152" s="573"/>
      <c r="AJ152" s="573"/>
      <c r="AK152" s="573"/>
      <c r="AL152" s="573"/>
      <c r="AM152" s="573"/>
      <c r="AN152" s="573"/>
      <c r="AO152" s="573"/>
      <c r="AP152" s="573"/>
      <c r="AQ152" s="573"/>
      <c r="AR152" s="573"/>
      <c r="AS152" s="573"/>
      <c r="AT152" s="573"/>
      <c r="AU152" s="573"/>
      <c r="AV152" s="573"/>
      <c r="AW152" s="573"/>
      <c r="AX152" s="573"/>
      <c r="AY152" s="573"/>
      <c r="AZ152" s="573"/>
      <c r="BA152" s="573"/>
      <c r="BB152" s="573"/>
    </row>
    <row r="153" spans="1:54" s="570" customFormat="1" ht="33" customHeight="1" x14ac:dyDescent="0.25">
      <c r="A153" s="680"/>
      <c r="B153" s="226" t="s">
        <v>62</v>
      </c>
      <c r="C153" s="568"/>
      <c r="D153" s="574" t="s">
        <v>50</v>
      </c>
      <c r="E153" s="574" t="s">
        <v>299</v>
      </c>
      <c r="F153" s="568" t="s">
        <v>192</v>
      </c>
      <c r="G153" s="568"/>
      <c r="H153" s="568" t="s">
        <v>62</v>
      </c>
      <c r="I153" s="575"/>
      <c r="J153" s="575"/>
      <c r="K153" s="575"/>
      <c r="L153" s="575"/>
      <c r="M153" s="575"/>
      <c r="N153" s="575"/>
      <c r="O153" s="575"/>
      <c r="P153" s="575"/>
      <c r="Q153" s="575"/>
      <c r="R153" s="575"/>
      <c r="S153" s="575"/>
      <c r="T153" s="575"/>
      <c r="U153" s="575"/>
      <c r="V153" s="575"/>
      <c r="W153" s="576"/>
      <c r="X153" s="576">
        <v>2876.15</v>
      </c>
      <c r="Y153" s="576">
        <v>2802.9929999999999</v>
      </c>
      <c r="Z153" s="576">
        <v>2681.9318887499999</v>
      </c>
      <c r="AA153" s="576">
        <v>2560.8707774999998</v>
      </c>
      <c r="AB153" s="576">
        <v>2439.8096662500002</v>
      </c>
      <c r="AC153" s="576">
        <v>2412.2963946380655</v>
      </c>
      <c r="AD153" s="576">
        <v>2267.848323478549</v>
      </c>
      <c r="AE153" s="576">
        <v>2123.4002523190325</v>
      </c>
      <c r="AF153" s="576">
        <v>1978.9521811595162</v>
      </c>
      <c r="AG153" s="576">
        <v>1834.5041100000001</v>
      </c>
      <c r="AH153" s="576"/>
      <c r="AI153" s="577"/>
      <c r="AJ153" s="576"/>
      <c r="AK153" s="577"/>
      <c r="AL153" s="577"/>
      <c r="AM153" s="577"/>
      <c r="AN153" s="577"/>
      <c r="AO153" s="577"/>
      <c r="AP153" s="577"/>
      <c r="AQ153" s="577"/>
      <c r="AR153" s="577"/>
      <c r="AS153" s="577"/>
      <c r="AT153" s="577"/>
      <c r="AU153" s="577"/>
      <c r="AV153" s="577"/>
      <c r="AW153" s="577"/>
      <c r="AX153" s="577"/>
      <c r="AY153" s="577"/>
      <c r="AZ153" s="577"/>
      <c r="BA153" s="577"/>
      <c r="BB153" s="577"/>
    </row>
    <row r="154" spans="1:54" s="570" customFormat="1" ht="27.75" customHeight="1" x14ac:dyDescent="0.25">
      <c r="A154" s="680"/>
      <c r="B154" s="226" t="s">
        <v>62</v>
      </c>
      <c r="C154" s="568"/>
      <c r="D154" s="578" t="s">
        <v>49</v>
      </c>
      <c r="E154" s="578" t="s">
        <v>300</v>
      </c>
      <c r="F154" s="568" t="s">
        <v>193</v>
      </c>
      <c r="G154" s="568"/>
      <c r="H154" s="568" t="s">
        <v>62</v>
      </c>
      <c r="I154" s="579"/>
      <c r="J154" s="571"/>
      <c r="K154" s="571"/>
      <c r="L154" s="571"/>
      <c r="M154" s="571"/>
      <c r="N154" s="571"/>
      <c r="O154" s="571"/>
      <c r="P154" s="571"/>
      <c r="Q154" s="571"/>
      <c r="R154" s="571"/>
      <c r="S154" s="571"/>
      <c r="T154" s="571"/>
      <c r="U154" s="571"/>
      <c r="V154" s="571"/>
      <c r="W154" s="571"/>
      <c r="X154" s="657"/>
      <c r="Y154" s="658"/>
      <c r="Z154" s="657"/>
      <c r="AA154" s="654"/>
      <c r="AB154" s="654"/>
      <c r="AC154" s="654"/>
      <c r="AD154" s="654"/>
      <c r="AE154" s="654"/>
      <c r="AF154" s="654"/>
      <c r="AG154" s="576">
        <f>$H$150*0.45</f>
        <v>1412.6338198668157</v>
      </c>
      <c r="AH154" s="576"/>
      <c r="AI154" s="573"/>
      <c r="AJ154" s="573"/>
      <c r="AK154" s="573"/>
      <c r="AL154" s="573"/>
      <c r="AM154" s="573"/>
      <c r="AN154" s="573"/>
      <c r="AO154" s="573"/>
      <c r="AP154" s="573"/>
      <c r="AQ154" s="573"/>
      <c r="AR154" s="573"/>
      <c r="AS154" s="573"/>
      <c r="AT154" s="573"/>
      <c r="AU154" s="573"/>
      <c r="AV154" s="573"/>
      <c r="AW154" s="573"/>
      <c r="AX154" s="573"/>
      <c r="AY154" s="573"/>
      <c r="AZ154" s="573"/>
      <c r="BA154" s="573"/>
      <c r="BB154" s="573"/>
    </row>
    <row r="155" spans="1:54" s="421" customFormat="1" x14ac:dyDescent="0.25">
      <c r="A155" s="680"/>
      <c r="B155" s="226"/>
      <c r="C155" s="174"/>
      <c r="D155" s="415"/>
      <c r="E155" s="415"/>
      <c r="F155" s="174"/>
      <c r="G155" s="174"/>
      <c r="H155" s="174"/>
      <c r="I155" s="416"/>
      <c r="J155" s="417"/>
      <c r="K155" s="417"/>
      <c r="L155" s="417"/>
      <c r="M155" s="417"/>
      <c r="N155" s="417"/>
      <c r="O155" s="417"/>
      <c r="P155" s="417"/>
      <c r="Q155" s="417"/>
      <c r="R155" s="417"/>
      <c r="S155" s="417"/>
      <c r="T155" s="417"/>
      <c r="U155" s="417"/>
      <c r="V155" s="417"/>
      <c r="W155" s="417"/>
      <c r="X155" s="417"/>
      <c r="Y155" s="418"/>
      <c r="Z155" s="417"/>
      <c r="AA155" s="419"/>
      <c r="AB155" s="419"/>
      <c r="AC155" s="419"/>
      <c r="AD155" s="419"/>
      <c r="AE155" s="419"/>
      <c r="AF155" s="419"/>
      <c r="AG155" s="419"/>
      <c r="AH155" s="420"/>
      <c r="AI155" s="189"/>
      <c r="AJ155" s="189"/>
      <c r="AK155" s="189"/>
      <c r="AL155" s="189"/>
      <c r="AM155" s="189"/>
      <c r="AN155" s="189"/>
      <c r="AO155" s="189"/>
      <c r="AP155" s="189"/>
      <c r="AQ155" s="189"/>
      <c r="AR155" s="189"/>
      <c r="AS155" s="189"/>
      <c r="AT155" s="189"/>
      <c r="AU155" s="189"/>
      <c r="AV155" s="189"/>
      <c r="AW155" s="189"/>
      <c r="AX155" s="189"/>
      <c r="AY155" s="189"/>
      <c r="AZ155" s="189"/>
      <c r="BA155" s="189"/>
      <c r="BB155" s="189"/>
    </row>
    <row r="156" spans="1:54" s="535" customFormat="1" ht="37.5" customHeight="1" x14ac:dyDescent="0.4">
      <c r="A156" s="686"/>
      <c r="B156" s="601"/>
      <c r="C156" s="534"/>
      <c r="D156" s="531" t="s">
        <v>289</v>
      </c>
      <c r="E156" s="533"/>
      <c r="F156" s="534"/>
      <c r="G156" s="534"/>
      <c r="H156" s="534"/>
      <c r="I156" s="534"/>
      <c r="J156" s="534"/>
      <c r="K156" s="534"/>
      <c r="L156" s="534"/>
      <c r="M156" s="534"/>
      <c r="N156" s="534"/>
      <c r="O156" s="534"/>
      <c r="P156" s="534"/>
      <c r="Q156" s="534"/>
      <c r="R156" s="534"/>
      <c r="S156" s="534"/>
      <c r="T156" s="534"/>
      <c r="U156" s="534"/>
      <c r="V156" s="534"/>
    </row>
    <row r="157" spans="1:54" s="587" customFormat="1" ht="38.25" customHeight="1" x14ac:dyDescent="0.4">
      <c r="A157" s="687"/>
      <c r="B157" s="601"/>
      <c r="C157" s="531"/>
      <c r="D157" s="551" t="s">
        <v>315</v>
      </c>
      <c r="E157" s="531"/>
      <c r="F157" s="531"/>
      <c r="G157" s="531"/>
      <c r="H157" s="542">
        <v>2005</v>
      </c>
      <c r="I157" s="543">
        <v>2006</v>
      </c>
      <c r="J157" s="543">
        <v>2007</v>
      </c>
      <c r="K157" s="543">
        <v>2008</v>
      </c>
      <c r="L157" s="543">
        <v>2009</v>
      </c>
      <c r="M157" s="543">
        <v>2010</v>
      </c>
      <c r="N157" s="543">
        <v>2011</v>
      </c>
      <c r="O157" s="543">
        <v>2012</v>
      </c>
      <c r="P157" s="543">
        <v>2013</v>
      </c>
      <c r="Q157" s="543">
        <v>2014</v>
      </c>
      <c r="R157" s="543">
        <v>2015</v>
      </c>
      <c r="S157" s="543">
        <v>2016</v>
      </c>
      <c r="T157" s="543">
        <v>2017</v>
      </c>
      <c r="U157" s="543">
        <v>2018</v>
      </c>
      <c r="V157" s="543">
        <v>2019</v>
      </c>
      <c r="W157" s="543">
        <v>2020</v>
      </c>
      <c r="X157" s="543">
        <v>2021</v>
      </c>
      <c r="Y157" s="543">
        <v>2022</v>
      </c>
      <c r="Z157" s="543">
        <v>2023</v>
      </c>
      <c r="AA157" s="543"/>
      <c r="AB157" s="543"/>
      <c r="AC157" s="543"/>
      <c r="AD157" s="543"/>
      <c r="AE157" s="543"/>
      <c r="AF157" s="543"/>
      <c r="AG157" s="543"/>
    </row>
    <row r="158" spans="1:54" s="186" customFormat="1" ht="18.75" x14ac:dyDescent="0.25">
      <c r="A158" s="680"/>
      <c r="B158" s="226"/>
      <c r="C158" s="665"/>
      <c r="D158" s="665" t="str">
        <f>$D$3</f>
        <v>Söguleg losun | Historical Emissions</v>
      </c>
      <c r="E158" s="665"/>
      <c r="F158" s="665"/>
      <c r="G158" s="665"/>
      <c r="H158" s="185"/>
      <c r="I158" s="185"/>
      <c r="J158" s="185"/>
      <c r="K158" s="185"/>
      <c r="L158" s="185"/>
      <c r="M158" s="185"/>
      <c r="N158" s="185"/>
      <c r="O158" s="185"/>
      <c r="P158" s="185"/>
      <c r="Q158" s="185"/>
      <c r="R158" s="185"/>
      <c r="S158" s="185"/>
      <c r="T158" s="185"/>
      <c r="U158" s="185"/>
      <c r="V158" s="185"/>
      <c r="W158" s="185"/>
      <c r="X158" s="185"/>
      <c r="Z158" s="185"/>
    </row>
    <row r="159" spans="1:54" s="211" customFormat="1" ht="15" customHeight="1" x14ac:dyDescent="0.2">
      <c r="A159" s="680"/>
      <c r="B159" s="268" t="s">
        <v>117</v>
      </c>
      <c r="C159" s="165" t="s">
        <v>62</v>
      </c>
      <c r="D159" s="183" t="s">
        <v>7</v>
      </c>
      <c r="E159" s="23" t="str">
        <f>$E$28</f>
        <v>Road Transport</v>
      </c>
      <c r="G159" s="182" t="s">
        <v>207</v>
      </c>
      <c r="H159" s="183">
        <f t="shared" ref="H159:Y159" si="37">SUM(H160:H163)</f>
        <v>774.95747101277266</v>
      </c>
      <c r="I159" s="183">
        <f t="shared" si="37"/>
        <v>883.41839261624648</v>
      </c>
      <c r="J159" s="183">
        <f t="shared" si="37"/>
        <v>914.92890097852603</v>
      </c>
      <c r="K159" s="183">
        <f t="shared" si="37"/>
        <v>861.19918356733797</v>
      </c>
      <c r="L159" s="183">
        <f t="shared" si="37"/>
        <v>861.99735794171988</v>
      </c>
      <c r="M159" s="183">
        <f t="shared" si="37"/>
        <v>814.47490155229229</v>
      </c>
      <c r="N159" s="183">
        <f t="shared" si="37"/>
        <v>796.08775836848304</v>
      </c>
      <c r="O159" s="183">
        <f t="shared" si="37"/>
        <v>790.58048843189806</v>
      </c>
      <c r="P159" s="183">
        <f t="shared" si="37"/>
        <v>805.05443779585062</v>
      </c>
      <c r="Q159" s="183">
        <f t="shared" si="37"/>
        <v>804.17166727771121</v>
      </c>
      <c r="R159" s="183">
        <f t="shared" si="37"/>
        <v>826.7581564348211</v>
      </c>
      <c r="S159" s="183">
        <f t="shared" si="37"/>
        <v>901.86470885099754</v>
      </c>
      <c r="T159" s="183">
        <f t="shared" si="37"/>
        <v>951.50372351364103</v>
      </c>
      <c r="U159" s="183">
        <f t="shared" si="37"/>
        <v>977.00579166079274</v>
      </c>
      <c r="V159" s="183">
        <f t="shared" si="37"/>
        <v>956.64786180754822</v>
      </c>
      <c r="W159" s="183">
        <f t="shared" si="37"/>
        <v>830.53285744339826</v>
      </c>
      <c r="X159" s="183">
        <f t="shared" si="37"/>
        <v>859.5260140553471</v>
      </c>
      <c r="Y159" s="183">
        <f t="shared" si="37"/>
        <v>925.53110026533784</v>
      </c>
      <c r="Z159" s="183">
        <f t="shared" ref="Z159" si="38">SUM(Z160:Z163)</f>
        <v>920.79432047634907</v>
      </c>
      <c r="AA159" s="184"/>
      <c r="AB159" s="184"/>
      <c r="AC159" s="184"/>
      <c r="AD159" s="184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84"/>
      <c r="AS159" s="184"/>
      <c r="AT159" s="184"/>
      <c r="AU159" s="184"/>
      <c r="AV159" s="184"/>
      <c r="AW159" s="184"/>
      <c r="AX159" s="184"/>
      <c r="AY159" s="184"/>
      <c r="AZ159" s="184"/>
      <c r="BA159" s="184"/>
    </row>
    <row r="160" spans="1:54" s="207" customFormat="1" ht="15" customHeight="1" x14ac:dyDescent="0.2">
      <c r="A160" s="680"/>
      <c r="B160" s="268"/>
      <c r="C160" s="165" t="s">
        <v>62</v>
      </c>
      <c r="D160" s="208" t="s">
        <v>128</v>
      </c>
      <c r="E160" s="204" t="str">
        <f>$E$29</f>
        <v>Cars</v>
      </c>
      <c r="G160" s="203" t="s">
        <v>208</v>
      </c>
      <c r="H160" s="208">
        <v>576.84508928023104</v>
      </c>
      <c r="I160" s="208">
        <v>586.6833821751211</v>
      </c>
      <c r="J160" s="208">
        <v>597.22032675328001</v>
      </c>
      <c r="K160" s="208">
        <v>586.56601648134188</v>
      </c>
      <c r="L160" s="208">
        <v>576.14011336189321</v>
      </c>
      <c r="M160" s="208">
        <v>577.05310235979266</v>
      </c>
      <c r="N160" s="208">
        <v>579.99808434302997</v>
      </c>
      <c r="O160" s="208">
        <v>562.3419798403479</v>
      </c>
      <c r="P160" s="208">
        <v>555.69765600598805</v>
      </c>
      <c r="Q160" s="208">
        <v>531.33308400476358</v>
      </c>
      <c r="R160" s="208">
        <v>527.29405723494801</v>
      </c>
      <c r="S160" s="208">
        <v>587.58042620927017</v>
      </c>
      <c r="T160" s="208">
        <v>660.50392947211412</v>
      </c>
      <c r="U160" s="208">
        <v>700.35591764291371</v>
      </c>
      <c r="V160" s="208">
        <v>652.41018017059184</v>
      </c>
      <c r="W160" s="208">
        <v>558.72020821336594</v>
      </c>
      <c r="X160" s="208">
        <v>544.1476202651794</v>
      </c>
      <c r="Y160" s="208">
        <v>577.83640958245837</v>
      </c>
      <c r="Z160" s="208">
        <v>567.63355826400584</v>
      </c>
    </row>
    <row r="161" spans="1:53" s="207" customFormat="1" ht="15" customHeight="1" x14ac:dyDescent="0.2">
      <c r="A161" s="680"/>
      <c r="B161" s="268"/>
      <c r="C161" s="165" t="s">
        <v>62</v>
      </c>
      <c r="D161" s="208" t="s">
        <v>129</v>
      </c>
      <c r="E161" s="204" t="str">
        <f>$E$30</f>
        <v xml:space="preserve">Light Duty Trucks </v>
      </c>
      <c r="G161" s="203" t="s">
        <v>208</v>
      </c>
      <c r="H161" s="208">
        <v>52.803509626746802</v>
      </c>
      <c r="I161" s="208">
        <v>85.629836102705809</v>
      </c>
      <c r="J161" s="208">
        <v>99.871589192607686</v>
      </c>
      <c r="K161" s="208">
        <v>99.742174865218416</v>
      </c>
      <c r="L161" s="208">
        <v>88.542475788184859</v>
      </c>
      <c r="M161" s="208">
        <v>93.924477387415664</v>
      </c>
      <c r="N161" s="208">
        <v>99.817294019648216</v>
      </c>
      <c r="O161" s="208">
        <v>96.74434483271969</v>
      </c>
      <c r="P161" s="208">
        <v>92.760856330681975</v>
      </c>
      <c r="Q161" s="208">
        <v>80.711039441009433</v>
      </c>
      <c r="R161" s="208">
        <v>74.793369888348423</v>
      </c>
      <c r="S161" s="208">
        <v>87.558874920030377</v>
      </c>
      <c r="T161" s="208">
        <v>84.02749226703726</v>
      </c>
      <c r="U161" s="208">
        <v>72.198198386582916</v>
      </c>
      <c r="V161" s="208">
        <v>88.483380341867004</v>
      </c>
      <c r="W161" s="208">
        <v>87.093305084858926</v>
      </c>
      <c r="X161" s="208">
        <v>93.77517026092174</v>
      </c>
      <c r="Y161" s="208">
        <v>102.1106810956137</v>
      </c>
      <c r="Z161" s="208">
        <v>102.71776930021434</v>
      </c>
    </row>
    <row r="162" spans="1:53" s="207" customFormat="1" ht="15" customHeight="1" x14ac:dyDescent="0.2">
      <c r="A162" s="680"/>
      <c r="B162" s="268"/>
      <c r="C162" s="165" t="s">
        <v>62</v>
      </c>
      <c r="D162" s="208" t="s">
        <v>130</v>
      </c>
      <c r="E162" s="204" t="str">
        <f>$E$31</f>
        <v xml:space="preserve">Heavy Duty Trucks and Buses </v>
      </c>
      <c r="G162" s="203" t="s">
        <v>208</v>
      </c>
      <c r="H162" s="208">
        <v>141.86122938500509</v>
      </c>
      <c r="I162" s="208">
        <v>205.32691883584215</v>
      </c>
      <c r="J162" s="208">
        <v>210.3098303573635</v>
      </c>
      <c r="K162" s="208">
        <v>166.13945782123002</v>
      </c>
      <c r="L162" s="208">
        <v>188.02147489264979</v>
      </c>
      <c r="M162" s="208">
        <v>134.1016160935842</v>
      </c>
      <c r="N162" s="208">
        <v>106.97668896142862</v>
      </c>
      <c r="O162" s="208">
        <v>122.00927866632033</v>
      </c>
      <c r="P162" s="208">
        <v>147.19626949523493</v>
      </c>
      <c r="Q162" s="208">
        <v>182.67685797144011</v>
      </c>
      <c r="R162" s="208">
        <v>215.01428393220237</v>
      </c>
      <c r="S162" s="208">
        <v>216.50327374773866</v>
      </c>
      <c r="T162" s="208">
        <v>202.36914593579579</v>
      </c>
      <c r="U162" s="208">
        <v>196.26779201749869</v>
      </c>
      <c r="V162" s="208">
        <v>214.0789294795716</v>
      </c>
      <c r="W162" s="208">
        <v>183.43286589852292</v>
      </c>
      <c r="X162" s="208">
        <v>220.46661772450273</v>
      </c>
      <c r="Y162" s="208">
        <v>244.34774127764283</v>
      </c>
      <c r="Z162" s="208">
        <v>249.17997154454216</v>
      </c>
    </row>
    <row r="163" spans="1:53" s="207" customFormat="1" ht="15" customHeight="1" x14ac:dyDescent="0.2">
      <c r="A163" s="680"/>
      <c r="B163" s="268"/>
      <c r="C163" s="165" t="s">
        <v>62</v>
      </c>
      <c r="D163" s="208" t="s">
        <v>131</v>
      </c>
      <c r="E163" s="204" t="str">
        <f>$E$32</f>
        <v>Motorcycles</v>
      </c>
      <c r="G163" s="203" t="s">
        <v>208</v>
      </c>
      <c r="H163" s="208">
        <v>3.4476427207896054</v>
      </c>
      <c r="I163" s="208">
        <v>5.778255502577478</v>
      </c>
      <c r="J163" s="208">
        <v>7.527154675274903</v>
      </c>
      <c r="K163" s="208">
        <v>8.7515343995475661</v>
      </c>
      <c r="L163" s="208">
        <v>9.2932938989919904</v>
      </c>
      <c r="M163" s="208">
        <v>9.3957057114997156</v>
      </c>
      <c r="N163" s="208">
        <v>9.2956910443761824</v>
      </c>
      <c r="O163" s="208">
        <v>9.4848850925101171</v>
      </c>
      <c r="P163" s="208">
        <v>9.3996559639455981</v>
      </c>
      <c r="Q163" s="208">
        <v>9.4506858604981101</v>
      </c>
      <c r="R163" s="208">
        <v>9.6564453793222693</v>
      </c>
      <c r="S163" s="208">
        <v>10.222133973958453</v>
      </c>
      <c r="T163" s="208">
        <v>4.6031558386938558</v>
      </c>
      <c r="U163" s="208">
        <v>8.1838836137974837</v>
      </c>
      <c r="V163" s="208">
        <v>1.6753718155178188</v>
      </c>
      <c r="W163" s="208">
        <v>1.2864782466505322</v>
      </c>
      <c r="X163" s="208">
        <v>1.1366058047432801</v>
      </c>
      <c r="Y163" s="208">
        <v>1.2362683096228808</v>
      </c>
      <c r="Z163" s="208">
        <v>1.2630213675868289</v>
      </c>
    </row>
    <row r="164" spans="1:53" s="211" customFormat="1" ht="15" customHeight="1" x14ac:dyDescent="0.2">
      <c r="A164" s="680"/>
      <c r="B164" s="268" t="s">
        <v>64</v>
      </c>
      <c r="C164" s="165" t="s">
        <v>62</v>
      </c>
      <c r="D164" s="183" t="s">
        <v>6</v>
      </c>
      <c r="E164" s="23" t="str">
        <f>$E$27</f>
        <v>Fishing</v>
      </c>
      <c r="G164" s="182" t="s">
        <v>207</v>
      </c>
      <c r="H164" s="183">
        <v>742.27579695757936</v>
      </c>
      <c r="I164" s="183">
        <v>676.16624793131371</v>
      </c>
      <c r="J164" s="183">
        <v>768.90031104164586</v>
      </c>
      <c r="K164" s="183">
        <v>706.67813037021858</v>
      </c>
      <c r="L164" s="183">
        <v>762.70393720745039</v>
      </c>
      <c r="M164" s="183">
        <v>726.56824505484042</v>
      </c>
      <c r="N164" s="183">
        <v>657.20260984912954</v>
      </c>
      <c r="O164" s="183">
        <v>651.37378056662806</v>
      </c>
      <c r="P164" s="183">
        <v>614.72353826059737</v>
      </c>
      <c r="Q164" s="183">
        <v>606.24731041801465</v>
      </c>
      <c r="R164" s="183">
        <v>621.21740588116916</v>
      </c>
      <c r="S164" s="183">
        <v>518.76690503112491</v>
      </c>
      <c r="T164" s="183">
        <v>530.38142924834813</v>
      </c>
      <c r="U164" s="183">
        <v>546.90019133575004</v>
      </c>
      <c r="V164" s="183">
        <v>518.36261174209733</v>
      </c>
      <c r="W164" s="183">
        <v>509.49421478812258</v>
      </c>
      <c r="X164" s="183">
        <v>569.41865140399079</v>
      </c>
      <c r="Y164" s="183">
        <v>481.51547449283527</v>
      </c>
      <c r="Z164" s="183">
        <v>484.54957298019235</v>
      </c>
      <c r="AA164" s="184"/>
      <c r="AB164" s="184"/>
      <c r="AC164" s="184"/>
      <c r="AD164" s="184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84"/>
      <c r="AS164" s="184"/>
      <c r="AT164" s="184"/>
      <c r="AU164" s="184"/>
      <c r="AV164" s="184"/>
      <c r="AW164" s="184"/>
      <c r="AX164" s="184"/>
      <c r="AY164" s="184"/>
      <c r="AZ164" s="184"/>
      <c r="BA164" s="184"/>
    </row>
    <row r="165" spans="1:53" s="211" customFormat="1" ht="15" customHeight="1" x14ac:dyDescent="0.25">
      <c r="A165" s="680"/>
      <c r="B165" s="605" t="s">
        <v>321</v>
      </c>
      <c r="C165" s="165" t="s">
        <v>62</v>
      </c>
      <c r="D165" s="183" t="s">
        <v>2</v>
      </c>
      <c r="E165" s="23" t="s">
        <v>176</v>
      </c>
      <c r="F165" s="157"/>
      <c r="G165" s="182" t="s">
        <v>207</v>
      </c>
      <c r="H165" s="183">
        <v>596.85981550894428</v>
      </c>
      <c r="I165" s="183">
        <v>623.90469093660488</v>
      </c>
      <c r="J165" s="183">
        <v>640.55199733106656</v>
      </c>
      <c r="K165" s="183">
        <v>656.17536650820671</v>
      </c>
      <c r="L165" s="183">
        <v>644.87020767608908</v>
      </c>
      <c r="M165" s="183">
        <v>633.55642453758139</v>
      </c>
      <c r="N165" s="183">
        <v>630.74495966941947</v>
      </c>
      <c r="O165" s="183">
        <v>622.89420640662797</v>
      </c>
      <c r="P165" s="183">
        <v>613.08864978364238</v>
      </c>
      <c r="Q165" s="183">
        <v>653.85144959846127</v>
      </c>
      <c r="R165" s="183">
        <v>644.43474378086751</v>
      </c>
      <c r="S165" s="183">
        <v>643.01119834845065</v>
      </c>
      <c r="T165" s="183">
        <v>644.48627704810951</v>
      </c>
      <c r="U165" s="183">
        <v>621.42952362853339</v>
      </c>
      <c r="V165" s="183">
        <v>605.22420471066539</v>
      </c>
      <c r="W165" s="183">
        <v>602.79362788269862</v>
      </c>
      <c r="X165" s="183">
        <v>605.61397114701299</v>
      </c>
      <c r="Y165" s="183">
        <v>591.10171100696436</v>
      </c>
      <c r="Z165" s="183">
        <v>565.23858042692223</v>
      </c>
      <c r="AA165" s="184"/>
      <c r="AB165" s="184"/>
      <c r="AC165" s="184"/>
      <c r="AD165" s="184"/>
      <c r="AE165" s="184"/>
      <c r="AF165" s="184"/>
      <c r="AG165" s="184"/>
      <c r="AH165" s="184"/>
      <c r="AI165" s="184"/>
      <c r="AJ165" s="184"/>
      <c r="AK165" s="184"/>
      <c r="AL165" s="184"/>
      <c r="AM165" s="184"/>
      <c r="AN165" s="184"/>
      <c r="AO165" s="184"/>
      <c r="AP165" s="184"/>
      <c r="AQ165" s="184"/>
      <c r="AR165" s="184"/>
      <c r="AS165" s="184"/>
      <c r="AT165" s="184"/>
      <c r="AU165" s="184"/>
      <c r="AV165" s="184"/>
      <c r="AW165" s="184"/>
      <c r="AX165" s="184"/>
      <c r="AY165" s="184"/>
      <c r="AZ165" s="184"/>
      <c r="BA165" s="184"/>
    </row>
    <row r="166" spans="1:53" s="211" customFormat="1" ht="15" customHeight="1" x14ac:dyDescent="0.25">
      <c r="A166" s="680"/>
      <c r="B166" s="268" t="s">
        <v>92</v>
      </c>
      <c r="C166" s="165" t="s">
        <v>62</v>
      </c>
      <c r="D166" s="183" t="s">
        <v>26</v>
      </c>
      <c r="E166" s="23" t="s">
        <v>204</v>
      </c>
      <c r="F166" s="157"/>
      <c r="G166" s="182" t="s">
        <v>207</v>
      </c>
      <c r="H166" s="183">
        <v>283.88073703295896</v>
      </c>
      <c r="I166" s="183">
        <v>308.73464539352659</v>
      </c>
      <c r="J166" s="183">
        <v>308.02966803621149</v>
      </c>
      <c r="K166" s="183">
        <v>293.01549216116052</v>
      </c>
      <c r="L166" s="183">
        <v>283.75050344880202</v>
      </c>
      <c r="M166" s="183">
        <v>280.45500605778898</v>
      </c>
      <c r="N166" s="183">
        <v>259.9436503224897</v>
      </c>
      <c r="O166" s="183">
        <v>237.97107935754372</v>
      </c>
      <c r="P166" s="183">
        <v>238.18718205726799</v>
      </c>
      <c r="Q166" s="183">
        <v>236.75247745728154</v>
      </c>
      <c r="R166" s="183">
        <v>233.69345769894986</v>
      </c>
      <c r="S166" s="183">
        <v>230.92311140512251</v>
      </c>
      <c r="T166" s="183">
        <v>226.76234473413896</v>
      </c>
      <c r="U166" s="183">
        <v>226.65217521019284</v>
      </c>
      <c r="V166" s="183">
        <v>201.10888758887586</v>
      </c>
      <c r="W166" s="183">
        <v>228.9549570903697</v>
      </c>
      <c r="X166" s="183">
        <v>224.88063959888589</v>
      </c>
      <c r="Y166" s="183">
        <v>214.62862421569852</v>
      </c>
      <c r="Z166" s="183">
        <v>201.15949409299373</v>
      </c>
      <c r="AA166" s="184"/>
      <c r="AB166" s="184"/>
      <c r="AC166" s="184"/>
      <c r="AD166" s="184"/>
      <c r="AE166" s="184"/>
      <c r="AF166" s="184"/>
      <c r="AG166" s="184"/>
      <c r="AH166" s="184"/>
      <c r="AI166" s="184"/>
      <c r="AJ166" s="184"/>
      <c r="AK166" s="184"/>
      <c r="AL166" s="184"/>
      <c r="AM166" s="184"/>
      <c r="AN166" s="184"/>
      <c r="AO166" s="184"/>
      <c r="AP166" s="184"/>
      <c r="AQ166" s="184"/>
      <c r="AR166" s="184"/>
      <c r="AS166" s="184"/>
      <c r="AT166" s="184"/>
      <c r="AU166" s="184"/>
      <c r="AV166" s="184"/>
      <c r="AW166" s="184"/>
      <c r="AX166" s="184"/>
      <c r="AY166" s="184"/>
      <c r="AZ166" s="184"/>
      <c r="BA166" s="184"/>
    </row>
    <row r="167" spans="1:53" s="211" customFormat="1" ht="15" customHeight="1" x14ac:dyDescent="0.25">
      <c r="A167" s="680"/>
      <c r="B167" s="268" t="s">
        <v>76</v>
      </c>
      <c r="C167" s="165" t="s">
        <v>62</v>
      </c>
      <c r="D167" s="183" t="s">
        <v>34</v>
      </c>
      <c r="E167" s="23" t="s">
        <v>195</v>
      </c>
      <c r="F167" s="157"/>
      <c r="G167" s="182" t="s">
        <v>207</v>
      </c>
      <c r="H167" s="183">
        <v>57.201241406144838</v>
      </c>
      <c r="I167" s="183">
        <v>66.268728117954964</v>
      </c>
      <c r="J167" s="183">
        <v>66.94139885551283</v>
      </c>
      <c r="K167" s="183">
        <v>65.619674949677176</v>
      </c>
      <c r="L167" s="183">
        <v>78.815684882158905</v>
      </c>
      <c r="M167" s="183">
        <v>106.63787846935243</v>
      </c>
      <c r="N167" s="183">
        <v>131.33347009246177</v>
      </c>
      <c r="O167" s="183">
        <v>136.5156278242512</v>
      </c>
      <c r="P167" s="183">
        <v>166.67301783528774</v>
      </c>
      <c r="Q167" s="183">
        <v>164.47973841133989</v>
      </c>
      <c r="R167" s="183">
        <v>156.82957565208963</v>
      </c>
      <c r="S167" s="183">
        <v>173.66618826618588</v>
      </c>
      <c r="T167" s="183">
        <v>164.60973006017312</v>
      </c>
      <c r="U167" s="183">
        <v>182.49465783600516</v>
      </c>
      <c r="V167" s="183">
        <v>194.40775708209762</v>
      </c>
      <c r="W167" s="183">
        <v>198.16685581224471</v>
      </c>
      <c r="X167" s="183">
        <v>162.47594201837697</v>
      </c>
      <c r="Y167" s="183">
        <v>133.26429206158915</v>
      </c>
      <c r="Z167" s="183">
        <v>124.63478001256811</v>
      </c>
      <c r="AA167" s="184"/>
      <c r="AB167" s="184"/>
      <c r="AC167" s="184"/>
      <c r="AD167" s="184"/>
      <c r="AE167" s="184"/>
      <c r="AF167" s="184"/>
      <c r="AG167" s="184"/>
      <c r="AH167" s="184"/>
      <c r="AI167" s="184"/>
      <c r="AJ167" s="184"/>
      <c r="AK167" s="184"/>
      <c r="AL167" s="184"/>
      <c r="AM167" s="184"/>
      <c r="AN167" s="184"/>
      <c r="AO167" s="184"/>
      <c r="AP167" s="184"/>
      <c r="AQ167" s="184"/>
      <c r="AR167" s="184"/>
      <c r="AS167" s="184"/>
      <c r="AT167" s="184"/>
      <c r="AU167" s="184"/>
      <c r="AV167" s="184"/>
      <c r="AW167" s="184"/>
      <c r="AX167" s="184"/>
      <c r="AY167" s="184"/>
      <c r="AZ167" s="184"/>
      <c r="BA167" s="184"/>
    </row>
    <row r="168" spans="1:53" s="211" customFormat="1" ht="15" customHeight="1" x14ac:dyDescent="0.2">
      <c r="A168" s="680"/>
      <c r="B168" s="268" t="s">
        <v>70</v>
      </c>
      <c r="C168" s="165" t="s">
        <v>62</v>
      </c>
      <c r="D168" s="183" t="s">
        <v>11</v>
      </c>
      <c r="E168" s="23" t="s">
        <v>202</v>
      </c>
      <c r="G168" s="182" t="s">
        <v>207</v>
      </c>
      <c r="H168" s="183">
        <v>119.43739330616143</v>
      </c>
      <c r="I168" s="183">
        <v>129.4591322935857</v>
      </c>
      <c r="J168" s="183">
        <v>150.1365476380019</v>
      </c>
      <c r="K168" s="183">
        <v>188.79046841169912</v>
      </c>
      <c r="L168" s="183">
        <v>172.68275584137766</v>
      </c>
      <c r="M168" s="183">
        <v>194.76400000000001</v>
      </c>
      <c r="N168" s="183">
        <v>183.428</v>
      </c>
      <c r="O168" s="183">
        <v>175.14867999999998</v>
      </c>
      <c r="P168" s="183">
        <v>177.02600000000001</v>
      </c>
      <c r="Q168" s="183">
        <v>187.44652000000002</v>
      </c>
      <c r="R168" s="183">
        <v>167.55332000000001</v>
      </c>
      <c r="S168" s="183">
        <v>152.1463984264463</v>
      </c>
      <c r="T168" s="183">
        <v>149.39019999999999</v>
      </c>
      <c r="U168" s="183">
        <v>159.285</v>
      </c>
      <c r="V168" s="183">
        <v>166.61846041329147</v>
      </c>
      <c r="W168" s="183">
        <v>179.18884</v>
      </c>
      <c r="X168" s="183">
        <v>166.39276267328282</v>
      </c>
      <c r="Y168" s="183">
        <v>178.14378461355247</v>
      </c>
      <c r="Z168" s="183">
        <v>176.69460000000001</v>
      </c>
      <c r="AA168" s="184"/>
      <c r="AB168" s="184"/>
      <c r="AC168" s="184"/>
      <c r="AD168" s="184"/>
      <c r="AE168" s="184"/>
      <c r="AF168" s="184"/>
      <c r="AG168" s="184"/>
      <c r="AH168" s="184"/>
      <c r="AI168" s="184"/>
      <c r="AJ168" s="184"/>
      <c r="AK168" s="184"/>
      <c r="AL168" s="184"/>
      <c r="AM168" s="184"/>
      <c r="AN168" s="184"/>
      <c r="AO168" s="184"/>
      <c r="AP168" s="184"/>
      <c r="AQ168" s="184"/>
      <c r="AR168" s="184"/>
      <c r="AS168" s="184"/>
      <c r="AT168" s="184"/>
      <c r="AU168" s="184"/>
      <c r="AV168" s="184"/>
      <c r="AW168" s="184"/>
      <c r="AX168" s="184"/>
      <c r="AY168" s="184"/>
      <c r="AZ168" s="184"/>
      <c r="BA168" s="184"/>
    </row>
    <row r="169" spans="1:53" s="211" customFormat="1" ht="15" customHeight="1" x14ac:dyDescent="0.2">
      <c r="A169" s="680"/>
      <c r="B169" s="268" t="s">
        <v>119</v>
      </c>
      <c r="C169" s="165" t="s">
        <v>62</v>
      </c>
      <c r="D169" s="183" t="s">
        <v>10</v>
      </c>
      <c r="E169" s="23" t="s">
        <v>203</v>
      </c>
      <c r="F169" s="211" t="s">
        <v>62</v>
      </c>
      <c r="G169" s="182" t="s">
        <v>207</v>
      </c>
      <c r="H169" s="183">
        <f t="shared" ref="H169:Y169" si="39">SUM(H170:H172)</f>
        <v>236.89254361749528</v>
      </c>
      <c r="I169" s="183">
        <f t="shared" si="39"/>
        <v>214.30164332811569</v>
      </c>
      <c r="J169" s="183">
        <f t="shared" si="39"/>
        <v>215.83366248928385</v>
      </c>
      <c r="K169" s="183">
        <f t="shared" si="39"/>
        <v>208.96156893666625</v>
      </c>
      <c r="L169" s="183">
        <f t="shared" si="39"/>
        <v>145.57310735873384</v>
      </c>
      <c r="M169" s="183">
        <f t="shared" si="39"/>
        <v>116.66251837871671</v>
      </c>
      <c r="N169" s="183">
        <f t="shared" si="39"/>
        <v>106.724173287534</v>
      </c>
      <c r="O169" s="183">
        <f t="shared" si="39"/>
        <v>102.82225724651585</v>
      </c>
      <c r="P169" s="183">
        <f t="shared" si="39"/>
        <v>98.852644261966944</v>
      </c>
      <c r="Q169" s="183">
        <f t="shared" si="39"/>
        <v>117.37447230447313</v>
      </c>
      <c r="R169" s="183">
        <f t="shared" si="39"/>
        <v>116.13287890779706</v>
      </c>
      <c r="S169" s="183">
        <f t="shared" si="39"/>
        <v>134.94854641811298</v>
      </c>
      <c r="T169" s="183">
        <f t="shared" si="39"/>
        <v>138.05064207733514</v>
      </c>
      <c r="U169" s="183">
        <f t="shared" si="39"/>
        <v>109.98053877254956</v>
      </c>
      <c r="V169" s="183">
        <f t="shared" si="39"/>
        <v>86.903419069836744</v>
      </c>
      <c r="W169" s="183">
        <f t="shared" si="39"/>
        <v>63.052941906921838</v>
      </c>
      <c r="X169" s="183">
        <f t="shared" si="39"/>
        <v>60.291972034396785</v>
      </c>
      <c r="Y169" s="183">
        <f t="shared" si="39"/>
        <v>59.411699755651256</v>
      </c>
      <c r="Z169" s="183">
        <f t="shared" ref="Z169" si="40">SUM(Z170:Z172)</f>
        <v>74.548194889896735</v>
      </c>
      <c r="AA169" s="184"/>
      <c r="AB169" s="184"/>
      <c r="AC169" s="184"/>
      <c r="AD169" s="184"/>
      <c r="AE169" s="184"/>
      <c r="AF169" s="184"/>
      <c r="AG169" s="184"/>
      <c r="AH169" s="184"/>
      <c r="AI169" s="184"/>
      <c r="AJ169" s="184"/>
      <c r="AK169" s="184"/>
      <c r="AL169" s="184"/>
      <c r="AM169" s="184"/>
      <c r="AN169" s="184"/>
      <c r="AO169" s="184"/>
      <c r="AP169" s="184"/>
      <c r="AQ169" s="184"/>
      <c r="AR169" s="184"/>
      <c r="AS169" s="184"/>
      <c r="AT169" s="184"/>
      <c r="AU169" s="184"/>
      <c r="AV169" s="184"/>
      <c r="AW169" s="184"/>
      <c r="AX169" s="184"/>
      <c r="AY169" s="184"/>
      <c r="AZ169" s="184"/>
      <c r="BA169" s="184"/>
    </row>
    <row r="170" spans="1:53" s="207" customFormat="1" ht="15" customHeight="1" x14ac:dyDescent="0.2">
      <c r="A170" s="680"/>
      <c r="B170" s="224"/>
      <c r="C170" s="165" t="s">
        <v>62</v>
      </c>
      <c r="D170" s="208" t="s">
        <v>120</v>
      </c>
      <c r="E170" s="204" t="str">
        <f>$E$36</f>
        <v>In Constructions</v>
      </c>
      <c r="G170" s="203" t="s">
        <v>208</v>
      </c>
      <c r="H170" s="208">
        <v>121.24971166523579</v>
      </c>
      <c r="I170" s="208">
        <v>109.71523827568059</v>
      </c>
      <c r="J170" s="208">
        <v>110.2912464071069</v>
      </c>
      <c r="K170" s="208">
        <v>105.57763949310598</v>
      </c>
      <c r="L170" s="208">
        <v>72.746964846935626</v>
      </c>
      <c r="M170" s="208">
        <v>57.645534270846149</v>
      </c>
      <c r="N170" s="208">
        <v>49.470512032901482</v>
      </c>
      <c r="O170" s="208">
        <v>52.472194158781384</v>
      </c>
      <c r="P170" s="208">
        <v>50.44722147314608</v>
      </c>
      <c r="Q170" s="208">
        <v>59.849391469346777</v>
      </c>
      <c r="R170" s="208">
        <v>59.180363391230507</v>
      </c>
      <c r="S170" s="208">
        <v>69.035097471570651</v>
      </c>
      <c r="T170" s="208">
        <v>70.59979729994663</v>
      </c>
      <c r="U170" s="208">
        <v>56.258906652399084</v>
      </c>
      <c r="V170" s="208">
        <v>43.017854185028192</v>
      </c>
      <c r="W170" s="208">
        <v>22.41747971170841</v>
      </c>
      <c r="X170" s="208">
        <v>34.58039129464207</v>
      </c>
      <c r="Y170" s="208">
        <v>36.273837807302023</v>
      </c>
      <c r="Z170" s="208">
        <v>52.629160732760617</v>
      </c>
    </row>
    <row r="171" spans="1:53" s="207" customFormat="1" ht="15" customHeight="1" x14ac:dyDescent="0.2">
      <c r="A171" s="680"/>
      <c r="B171" s="224"/>
      <c r="C171" s="669"/>
      <c r="D171" s="208" t="s">
        <v>118</v>
      </c>
      <c r="E171" s="204" t="str">
        <f>$E$37</f>
        <v>In Agriculture</v>
      </c>
      <c r="F171" s="208"/>
      <c r="G171" s="203" t="s">
        <v>208</v>
      </c>
      <c r="H171" s="208">
        <v>82.49008496612673</v>
      </c>
      <c r="I171" s="208">
        <v>74.642811130367662</v>
      </c>
      <c r="J171" s="208">
        <v>75.034688018567792</v>
      </c>
      <c r="K171" s="208">
        <v>71.827869383762405</v>
      </c>
      <c r="L171" s="208">
        <v>49.492103765324728</v>
      </c>
      <c r="M171" s="208">
        <v>39.218114044251834</v>
      </c>
      <c r="N171" s="208">
        <v>33.656383053336995</v>
      </c>
      <c r="O171" s="208">
        <v>35.698524104268088</v>
      </c>
      <c r="P171" s="208">
        <v>34.320869950719818</v>
      </c>
      <c r="Q171" s="208">
        <v>40.717469094756673</v>
      </c>
      <c r="R171" s="208">
        <v>40.262307740139128</v>
      </c>
      <c r="S171" s="208">
        <v>46.966800810194989</v>
      </c>
      <c r="T171" s="208">
        <v>48.031316511028812</v>
      </c>
      <c r="U171" s="208">
        <v>38.274746604518199</v>
      </c>
      <c r="V171" s="208">
        <v>18.88689647589538</v>
      </c>
      <c r="W171" s="208">
        <v>26.489524239840929</v>
      </c>
      <c r="X171" s="208">
        <v>22.598266447182279</v>
      </c>
      <c r="Y171" s="208">
        <v>21.930901939459133</v>
      </c>
      <c r="Z171" s="208">
        <v>21.842513935600117</v>
      </c>
    </row>
    <row r="172" spans="1:53" s="207" customFormat="1" ht="15" customHeight="1" x14ac:dyDescent="0.2">
      <c r="A172" s="680"/>
      <c r="B172" s="268"/>
      <c r="C172" s="669"/>
      <c r="D172" s="208" t="s">
        <v>12</v>
      </c>
      <c r="E172" s="204" t="str">
        <f>$E$38</f>
        <v>Elsewhere</v>
      </c>
      <c r="F172" s="208"/>
      <c r="G172" s="203" t="s">
        <v>208</v>
      </c>
      <c r="H172" s="208">
        <v>33.152746986132755</v>
      </c>
      <c r="I172" s="208">
        <v>29.943593922067429</v>
      </c>
      <c r="J172" s="208">
        <v>30.507728063609161</v>
      </c>
      <c r="K172" s="208">
        <v>31.556060059797851</v>
      </c>
      <c r="L172" s="208">
        <v>23.334038746473478</v>
      </c>
      <c r="M172" s="208">
        <v>19.798870063618736</v>
      </c>
      <c r="N172" s="208">
        <v>23.597278201295516</v>
      </c>
      <c r="O172" s="208">
        <v>14.651538983466365</v>
      </c>
      <c r="P172" s="208">
        <v>14.08455283810105</v>
      </c>
      <c r="Q172" s="208">
        <v>16.807611740369673</v>
      </c>
      <c r="R172" s="208">
        <v>16.690207776427425</v>
      </c>
      <c r="S172" s="208">
        <v>18.946648136347324</v>
      </c>
      <c r="T172" s="208">
        <v>19.419528266359684</v>
      </c>
      <c r="U172" s="208">
        <v>15.446885515632275</v>
      </c>
      <c r="V172" s="208">
        <v>24.998668408913179</v>
      </c>
      <c r="W172" s="208">
        <v>14.145937955372496</v>
      </c>
      <c r="X172" s="208">
        <v>3.1133142925724351</v>
      </c>
      <c r="Y172" s="208">
        <v>1.2069600088901029</v>
      </c>
      <c r="Z172" s="208">
        <v>7.6520221535999994E-2</v>
      </c>
    </row>
    <row r="173" spans="1:53" s="211" customFormat="1" ht="15" customHeight="1" x14ac:dyDescent="0.2">
      <c r="A173" s="680"/>
      <c r="B173" s="268" t="s">
        <v>121</v>
      </c>
      <c r="C173" s="165"/>
      <c r="D173" s="183" t="s">
        <v>12</v>
      </c>
      <c r="E173" s="23" t="s">
        <v>196</v>
      </c>
      <c r="F173" s="183"/>
      <c r="G173" s="182" t="s">
        <v>207</v>
      </c>
      <c r="H173" s="183">
        <f t="shared" ref="H173:Y173" si="41">H174-SUM(H159,H164:H169)</f>
        <v>327.68126752864464</v>
      </c>
      <c r="I173" s="183">
        <f t="shared" si="41"/>
        <v>371.32393830404362</v>
      </c>
      <c r="J173" s="183">
        <f t="shared" si="41"/>
        <v>379.13503734093501</v>
      </c>
      <c r="K173" s="183">
        <f t="shared" si="41"/>
        <v>324.80032207276327</v>
      </c>
      <c r="L173" s="183">
        <f t="shared" si="41"/>
        <v>223.45247456066954</v>
      </c>
      <c r="M173" s="183">
        <f t="shared" si="41"/>
        <v>186.35662758496164</v>
      </c>
      <c r="N173" s="183">
        <f t="shared" si="41"/>
        <v>183.8447813907801</v>
      </c>
      <c r="O173" s="183">
        <f t="shared" si="41"/>
        <v>148.17983064702094</v>
      </c>
      <c r="P173" s="183">
        <f t="shared" si="41"/>
        <v>139.5352862707341</v>
      </c>
      <c r="Q173" s="183">
        <f t="shared" si="41"/>
        <v>112.3435323314884</v>
      </c>
      <c r="R173" s="183">
        <f t="shared" si="41"/>
        <v>141.13451135268679</v>
      </c>
      <c r="S173" s="183">
        <f t="shared" si="41"/>
        <v>132.26197168846738</v>
      </c>
      <c r="T173" s="183">
        <f t="shared" si="41"/>
        <v>115.15301411738528</v>
      </c>
      <c r="U173" s="183">
        <f t="shared" si="41"/>
        <v>130.39960463026318</v>
      </c>
      <c r="V173" s="183">
        <f t="shared" si="41"/>
        <v>135.4663023533858</v>
      </c>
      <c r="W173" s="183">
        <f t="shared" si="41"/>
        <v>109.0477870724917</v>
      </c>
      <c r="X173" s="183">
        <f t="shared" si="41"/>
        <v>112.86526322916325</v>
      </c>
      <c r="Y173" s="183">
        <f t="shared" si="41"/>
        <v>180.22579215806354</v>
      </c>
      <c r="Z173" s="183">
        <f t="shared" ref="Z173" si="42">Z174-SUM(Z159,Z164:Z169)</f>
        <v>139.00534625635646</v>
      </c>
      <c r="AA173" s="184"/>
      <c r="AB173" s="184"/>
      <c r="AC173" s="184"/>
      <c r="AD173" s="184"/>
      <c r="AE173" s="184"/>
      <c r="AF173" s="184"/>
      <c r="AG173" s="184"/>
      <c r="AH173" s="184"/>
      <c r="AI173" s="184"/>
      <c r="AJ173" s="184"/>
      <c r="AK173" s="184"/>
      <c r="AL173" s="184"/>
      <c r="AM173" s="184"/>
      <c r="AN173" s="184"/>
      <c r="AO173" s="184"/>
      <c r="AP173" s="184"/>
      <c r="AQ173" s="184"/>
      <c r="AR173" s="184"/>
      <c r="AS173" s="184"/>
      <c r="AT173" s="184"/>
      <c r="AU173" s="184"/>
      <c r="AV173" s="184"/>
      <c r="AW173" s="184"/>
      <c r="AX173" s="184"/>
      <c r="AY173" s="184"/>
      <c r="AZ173" s="184"/>
      <c r="BA173" s="184"/>
    </row>
    <row r="174" spans="1:53" s="212" customFormat="1" ht="15" customHeight="1" x14ac:dyDescent="0.25">
      <c r="A174" s="680"/>
      <c r="B174" s="266" t="s">
        <v>123</v>
      </c>
      <c r="C174" s="633"/>
      <c r="D174" s="205" t="s">
        <v>190</v>
      </c>
      <c r="E174" s="205"/>
      <c r="F174" s="205"/>
      <c r="G174" s="347" t="s">
        <v>172</v>
      </c>
      <c r="H174" s="205">
        <v>3139.1862663707016</v>
      </c>
      <c r="I174" s="205">
        <v>3273.5774189213917</v>
      </c>
      <c r="J174" s="205">
        <v>3444.457523711184</v>
      </c>
      <c r="K174" s="205">
        <v>3305.2402069777299</v>
      </c>
      <c r="L174" s="205">
        <v>3173.8460289170016</v>
      </c>
      <c r="M174" s="205">
        <v>3059.4756016355341</v>
      </c>
      <c r="N174" s="205">
        <v>2949.3094029802978</v>
      </c>
      <c r="O174" s="205">
        <v>2865.4859504804854</v>
      </c>
      <c r="P174" s="205">
        <v>2853.1407562653467</v>
      </c>
      <c r="Q174" s="205">
        <v>2882.6671677987706</v>
      </c>
      <c r="R174" s="205">
        <v>2907.754049708381</v>
      </c>
      <c r="S174" s="205">
        <v>2887.5890284349089</v>
      </c>
      <c r="T174" s="205">
        <v>2920.3373607991307</v>
      </c>
      <c r="U174" s="205">
        <v>2954.1474830740867</v>
      </c>
      <c r="V174" s="205">
        <v>2864.7395047677983</v>
      </c>
      <c r="W174" s="205">
        <v>2721.232081996247</v>
      </c>
      <c r="X174" s="205">
        <v>2761.4652161604567</v>
      </c>
      <c r="Y174" s="205">
        <v>2763.8224785696921</v>
      </c>
      <c r="Z174" s="205">
        <v>2686.6248891352789</v>
      </c>
      <c r="AA174" s="213"/>
      <c r="AB174" s="213"/>
      <c r="AC174" s="213"/>
      <c r="AD174" s="213"/>
      <c r="AE174" s="213"/>
      <c r="AF174" s="213"/>
      <c r="AG174" s="213"/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</row>
    <row r="175" spans="1:53" s="214" customFormat="1" x14ac:dyDescent="0.25">
      <c r="A175" s="680"/>
      <c r="B175" s="226"/>
      <c r="C175" s="165"/>
      <c r="D175" s="209"/>
      <c r="E175" s="209"/>
      <c r="F175" s="209"/>
      <c r="G175" s="165"/>
      <c r="H175" s="209"/>
      <c r="I175" s="209"/>
      <c r="J175" s="209"/>
      <c r="K175" s="209"/>
      <c r="L175" s="209"/>
      <c r="M175" s="209"/>
      <c r="N175" s="209"/>
      <c r="O175" s="209"/>
      <c r="P175" s="209"/>
      <c r="Q175" s="209"/>
      <c r="R175" s="209"/>
      <c r="S175" s="209"/>
      <c r="T175" s="209"/>
      <c r="U175" s="209"/>
      <c r="V175" s="209"/>
      <c r="W175" s="209"/>
      <c r="X175" s="209"/>
      <c r="Y175" s="209"/>
      <c r="Z175" s="209"/>
      <c r="AA175" s="190"/>
      <c r="AB175" s="190"/>
      <c r="AC175" s="190"/>
      <c r="AD175" s="190"/>
      <c r="AE175" s="190"/>
      <c r="AF175" s="190"/>
      <c r="AG175" s="190"/>
      <c r="AH175" s="190"/>
      <c r="AI175" s="190"/>
      <c r="AJ175" s="190"/>
      <c r="AK175" s="190"/>
      <c r="AL175" s="190"/>
      <c r="AM175" s="190"/>
      <c r="AN175" s="190"/>
      <c r="AO175" s="190"/>
      <c r="AP175" s="190"/>
      <c r="AQ175" s="190"/>
      <c r="AR175" s="190"/>
      <c r="AS175" s="190"/>
      <c r="AT175" s="190"/>
      <c r="AU175" s="190"/>
      <c r="AV175" s="190"/>
      <c r="AW175" s="190"/>
      <c r="AX175" s="190"/>
      <c r="AY175" s="190"/>
      <c r="AZ175" s="190"/>
      <c r="BA175" s="190"/>
    </row>
    <row r="176" spans="1:53" s="362" customFormat="1" ht="37.5" customHeight="1" x14ac:dyDescent="0.45">
      <c r="A176" s="433"/>
      <c r="B176" s="434" t="s">
        <v>62</v>
      </c>
      <c r="D176" s="550" t="s">
        <v>291</v>
      </c>
      <c r="AI176" s="363"/>
      <c r="AJ176" s="363"/>
      <c r="AK176" s="363"/>
      <c r="AL176" s="363"/>
    </row>
    <row r="177" spans="1:38" s="295" customFormat="1" ht="22.5" customHeight="1" x14ac:dyDescent="0.25">
      <c r="A177" s="602"/>
      <c r="B177" s="603"/>
      <c r="D177" s="439"/>
      <c r="H177" s="548">
        <v>2005</v>
      </c>
      <c r="I177" s="549">
        <v>2006</v>
      </c>
      <c r="J177" s="549">
        <v>2007</v>
      </c>
      <c r="K177" s="549">
        <v>2008</v>
      </c>
      <c r="L177" s="549">
        <v>2009</v>
      </c>
      <c r="M177" s="549">
        <v>2010</v>
      </c>
      <c r="N177" s="549">
        <v>2011</v>
      </c>
      <c r="O177" s="549">
        <v>2012</v>
      </c>
      <c r="P177" s="549">
        <v>2013</v>
      </c>
      <c r="Q177" s="549">
        <v>2014</v>
      </c>
      <c r="R177" s="549">
        <v>2015</v>
      </c>
      <c r="S177" s="549">
        <v>2016</v>
      </c>
      <c r="T177" s="549">
        <v>2017</v>
      </c>
      <c r="U177" s="549">
        <v>2018</v>
      </c>
      <c r="V177" s="549">
        <v>2019</v>
      </c>
      <c r="W177" s="549">
        <v>2020</v>
      </c>
      <c r="X177" s="549">
        <v>2021</v>
      </c>
      <c r="Y177" s="549">
        <v>2022</v>
      </c>
      <c r="Z177" s="549">
        <v>2023</v>
      </c>
      <c r="AA177" s="549"/>
      <c r="AB177" s="549"/>
      <c r="AC177" s="549"/>
      <c r="AD177" s="549"/>
      <c r="AE177" s="549"/>
      <c r="AF177" s="549"/>
      <c r="AG177" s="549"/>
      <c r="AI177" s="296"/>
      <c r="AJ177" s="296"/>
      <c r="AK177" s="296"/>
      <c r="AL177" s="296"/>
    </row>
    <row r="178" spans="1:38" s="16" customFormat="1" x14ac:dyDescent="0.25">
      <c r="A178" s="680"/>
      <c r="B178" s="226" t="s">
        <v>62</v>
      </c>
      <c r="C178" s="664" t="s">
        <v>62</v>
      </c>
      <c r="D178" s="664" t="str">
        <f>$D$3</f>
        <v>Söguleg losun | Historical Emissions</v>
      </c>
      <c r="E178" s="664"/>
      <c r="F178" s="664"/>
      <c r="G178" s="664"/>
    </row>
    <row r="179" spans="1:38" s="198" customFormat="1" ht="15" customHeight="1" x14ac:dyDescent="0.2">
      <c r="A179" s="680"/>
      <c r="B179" s="267" t="s">
        <v>109</v>
      </c>
      <c r="C179" s="664" t="s">
        <v>62</v>
      </c>
      <c r="D179" s="183" t="s">
        <v>47</v>
      </c>
      <c r="E179" s="23" t="s">
        <v>263</v>
      </c>
      <c r="F179" s="205"/>
      <c r="G179" s="182" t="s">
        <v>171</v>
      </c>
      <c r="H179" s="183">
        <v>31.238484919299999</v>
      </c>
      <c r="I179" s="183">
        <v>25.512199570446668</v>
      </c>
      <c r="J179" s="183">
        <v>25.460353461473332</v>
      </c>
      <c r="K179" s="183">
        <v>25.08300522269333</v>
      </c>
      <c r="L179" s="183">
        <v>20.12935053244</v>
      </c>
      <c r="M179" s="183">
        <v>21.812472989966665</v>
      </c>
      <c r="N179" s="183">
        <v>22.110419334540001</v>
      </c>
      <c r="O179" s="183">
        <v>16.003616755494086</v>
      </c>
      <c r="P179" s="183">
        <v>11.370694227316061</v>
      </c>
      <c r="Q179" s="206">
        <v>7.989149136368459</v>
      </c>
      <c r="R179" s="206">
        <v>7.8797282683219994</v>
      </c>
      <c r="S179" s="183">
        <v>12.421143917972499</v>
      </c>
      <c r="T179" s="183">
        <v>10.9135797336974</v>
      </c>
      <c r="U179" s="183">
        <v>12.178335297197659</v>
      </c>
      <c r="V179" s="183">
        <v>10.857899999999999</v>
      </c>
      <c r="W179" s="206">
        <v>7.8790448188936626</v>
      </c>
      <c r="X179" s="183">
        <v>10.453638308901184</v>
      </c>
      <c r="Y179" s="206">
        <v>7.6184954038819539</v>
      </c>
      <c r="Z179" s="183">
        <v>5.5265801624558328</v>
      </c>
      <c r="AA179" s="649"/>
      <c r="AB179" s="651"/>
      <c r="AC179" s="649"/>
      <c r="AD179" s="651"/>
    </row>
    <row r="180" spans="1:38" s="198" customFormat="1" ht="14.25" x14ac:dyDescent="0.2">
      <c r="A180" s="680"/>
      <c r="B180" s="266" t="s">
        <v>110</v>
      </c>
      <c r="C180" s="664" t="s">
        <v>62</v>
      </c>
      <c r="D180" s="183" t="s">
        <v>48</v>
      </c>
      <c r="E180" s="23" t="s">
        <v>229</v>
      </c>
      <c r="F180" s="205"/>
      <c r="G180" s="182" t="s">
        <v>171</v>
      </c>
      <c r="H180" s="183">
        <v>376.83593000640002</v>
      </c>
      <c r="I180" s="183">
        <v>378.67314290880006</v>
      </c>
      <c r="J180" s="183">
        <v>398.15671910400005</v>
      </c>
      <c r="K180" s="183">
        <v>349.27363032799997</v>
      </c>
      <c r="L180" s="183">
        <v>350.6137790624</v>
      </c>
      <c r="M180" s="183">
        <v>369.7000336512001</v>
      </c>
      <c r="N180" s="183">
        <v>377.47027440484715</v>
      </c>
      <c r="O180" s="183">
        <v>410.12313323066928</v>
      </c>
      <c r="P180" s="183">
        <v>406.15873991578883</v>
      </c>
      <c r="Q180" s="183">
        <v>368.42751117182405</v>
      </c>
      <c r="R180" s="183">
        <v>400.91750131306247</v>
      </c>
      <c r="S180" s="183">
        <v>405.16545580981278</v>
      </c>
      <c r="T180" s="183">
        <v>428.32083524965424</v>
      </c>
      <c r="U180" s="183">
        <v>452.2433647004662</v>
      </c>
      <c r="V180" s="183">
        <v>428.79341747368807</v>
      </c>
      <c r="W180" s="183">
        <v>415.30481108799324</v>
      </c>
      <c r="X180" s="183">
        <v>472.04519978932524</v>
      </c>
      <c r="Y180" s="183">
        <v>513.25851857568762</v>
      </c>
      <c r="Z180" s="183">
        <v>404.35243266231646</v>
      </c>
      <c r="AA180" s="649"/>
      <c r="AB180" s="651"/>
      <c r="AC180" s="649"/>
      <c r="AD180" s="651"/>
    </row>
    <row r="181" spans="1:38" s="198" customFormat="1" ht="14.25" x14ac:dyDescent="0.2">
      <c r="A181" s="680"/>
      <c r="B181" s="266" t="s">
        <v>111</v>
      </c>
      <c r="C181" s="664" t="s">
        <v>62</v>
      </c>
      <c r="D181" s="183" t="s">
        <v>16</v>
      </c>
      <c r="E181" s="23" t="s">
        <v>228</v>
      </c>
      <c r="F181" s="205"/>
      <c r="G181" s="182" t="s">
        <v>171</v>
      </c>
      <c r="H181" s="183">
        <v>444.80851616708713</v>
      </c>
      <c r="I181" s="183">
        <v>869.57185988485026</v>
      </c>
      <c r="J181" s="183">
        <v>990.98126629758121</v>
      </c>
      <c r="K181" s="183">
        <v>1556.7584922170536</v>
      </c>
      <c r="L181" s="183">
        <v>1393.4018646112659</v>
      </c>
      <c r="M181" s="183">
        <v>1391.9209450624717</v>
      </c>
      <c r="N181" s="183">
        <v>1281.3105455922127</v>
      </c>
      <c r="O181" s="183">
        <v>1328.7342410906138</v>
      </c>
      <c r="P181" s="183">
        <v>1353.4714335748731</v>
      </c>
      <c r="Q181" s="183">
        <v>1368.5549133196287</v>
      </c>
      <c r="R181" s="183">
        <v>1392.8009611325194</v>
      </c>
      <c r="S181" s="183">
        <v>1354.081750028553</v>
      </c>
      <c r="T181" s="183">
        <v>1385.559079923195</v>
      </c>
      <c r="U181" s="183">
        <v>1382.5326490562106</v>
      </c>
      <c r="V181" s="183">
        <v>1363.2348061869016</v>
      </c>
      <c r="W181" s="183">
        <v>1347.2027898796409</v>
      </c>
      <c r="X181" s="183">
        <v>1361.0898434635815</v>
      </c>
      <c r="Y181" s="183">
        <v>1354.2007303406649</v>
      </c>
      <c r="Z181" s="183">
        <v>1402.649641668688</v>
      </c>
      <c r="AA181" s="649"/>
      <c r="AB181" s="651"/>
      <c r="AC181" s="649"/>
      <c r="AD181" s="651"/>
    </row>
    <row r="182" spans="1:38" s="215" customFormat="1" x14ac:dyDescent="0.2">
      <c r="A182" s="680"/>
      <c r="B182" s="266" t="s">
        <v>107</v>
      </c>
      <c r="C182" s="664" t="s">
        <v>62</v>
      </c>
      <c r="D182" s="205" t="s">
        <v>190</v>
      </c>
      <c r="E182" s="205"/>
      <c r="F182" s="205"/>
      <c r="G182" s="347" t="s">
        <v>172</v>
      </c>
      <c r="H182" s="96">
        <v>852.8829310927872</v>
      </c>
      <c r="I182" s="96">
        <v>1273.7572023640969</v>
      </c>
      <c r="J182" s="96">
        <v>1414.5983388630546</v>
      </c>
      <c r="K182" s="96">
        <v>1931.1151277677468</v>
      </c>
      <c r="L182" s="96">
        <v>1764.1449942061058</v>
      </c>
      <c r="M182" s="96">
        <v>1783.4334517036384</v>
      </c>
      <c r="N182" s="96">
        <v>1680.8912393316</v>
      </c>
      <c r="O182" s="96">
        <v>1754.8609910767771</v>
      </c>
      <c r="P182" s="96">
        <v>1771.0008677179781</v>
      </c>
      <c r="Q182" s="96">
        <v>1744.9715736278213</v>
      </c>
      <c r="R182" s="96">
        <v>1801.5981907139039</v>
      </c>
      <c r="S182" s="96">
        <v>1771.6683497563383</v>
      </c>
      <c r="T182" s="96">
        <v>1824.7934949065466</v>
      </c>
      <c r="U182" s="96">
        <v>1846.9543490538745</v>
      </c>
      <c r="V182" s="96">
        <v>1802.8861236605896</v>
      </c>
      <c r="W182" s="96">
        <v>1770.3866457865277</v>
      </c>
      <c r="X182" s="96">
        <v>1843.5880000000002</v>
      </c>
      <c r="Y182" s="96">
        <v>1875.076</v>
      </c>
      <c r="Z182" s="96">
        <v>1812.53</v>
      </c>
      <c r="AA182" s="649"/>
      <c r="AB182" s="651"/>
      <c r="AC182" s="649"/>
      <c r="AD182" s="651"/>
    </row>
    <row r="183" spans="1:38" s="16" customFormat="1" x14ac:dyDescent="0.25">
      <c r="A183" s="680"/>
      <c r="B183" s="226"/>
      <c r="C183" s="664" t="s">
        <v>62</v>
      </c>
      <c r="D183" s="209"/>
      <c r="E183" s="209"/>
      <c r="F183" s="209"/>
      <c r="G183" s="633"/>
      <c r="H183" s="635"/>
      <c r="I183" s="635"/>
      <c r="J183" s="635"/>
      <c r="K183" s="635"/>
      <c r="L183" s="635"/>
      <c r="M183" s="635"/>
      <c r="N183" s="635"/>
      <c r="O183" s="635"/>
      <c r="P183" s="635"/>
      <c r="Q183" s="635"/>
      <c r="R183" s="635"/>
      <c r="S183" s="635"/>
      <c r="T183" s="635"/>
      <c r="U183" s="635"/>
      <c r="V183" s="635"/>
      <c r="W183" s="635"/>
      <c r="X183" s="635"/>
      <c r="Y183" s="635"/>
      <c r="Z183" s="635"/>
    </row>
    <row r="184" spans="1:38" s="202" customFormat="1" ht="37.5" customHeight="1" x14ac:dyDescent="0.25">
      <c r="A184" s="680"/>
      <c r="B184" s="226" t="s">
        <v>62</v>
      </c>
      <c r="C184" s="200"/>
      <c r="D184" s="554" t="s">
        <v>292</v>
      </c>
      <c r="E184" s="200"/>
      <c r="F184" s="200"/>
      <c r="G184" s="200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</row>
    <row r="185" spans="1:38" s="202" customFormat="1" ht="22.5" customHeight="1" x14ac:dyDescent="0.25">
      <c r="A185" s="680"/>
      <c r="B185" s="226"/>
      <c r="C185" s="200"/>
      <c r="D185" s="554"/>
      <c r="E185" s="200"/>
      <c r="F185" s="200"/>
      <c r="G185" s="200"/>
      <c r="H185" s="555">
        <v>2005</v>
      </c>
      <c r="I185" s="556">
        <v>2006</v>
      </c>
      <c r="J185" s="556">
        <v>2007</v>
      </c>
      <c r="K185" s="556">
        <v>2008</v>
      </c>
      <c r="L185" s="556">
        <v>2009</v>
      </c>
      <c r="M185" s="556">
        <v>2010</v>
      </c>
      <c r="N185" s="556">
        <v>2011</v>
      </c>
      <c r="O185" s="556">
        <v>2012</v>
      </c>
      <c r="P185" s="556">
        <v>2013</v>
      </c>
      <c r="Q185" s="556">
        <v>2014</v>
      </c>
      <c r="R185" s="556">
        <v>2015</v>
      </c>
      <c r="S185" s="556">
        <v>2016</v>
      </c>
      <c r="T185" s="556">
        <v>2017</v>
      </c>
      <c r="U185" s="556">
        <v>2018</v>
      </c>
      <c r="V185" s="556">
        <v>2019</v>
      </c>
      <c r="W185" s="556">
        <v>2020</v>
      </c>
      <c r="X185" s="556">
        <v>2021</v>
      </c>
      <c r="Y185" s="556">
        <v>2022</v>
      </c>
      <c r="Z185" s="556">
        <v>2023</v>
      </c>
    </row>
    <row r="186" spans="1:38" s="16" customFormat="1" x14ac:dyDescent="0.25">
      <c r="A186" s="680"/>
      <c r="B186" s="226" t="s">
        <v>62</v>
      </c>
      <c r="C186" s="226"/>
      <c r="D186" s="240" t="str">
        <f>$D$3</f>
        <v>Söguleg losun | Historical Emissions</v>
      </c>
    </row>
    <row r="187" spans="1:38" s="198" customFormat="1" ht="16.350000000000001" customHeight="1" x14ac:dyDescent="0.25">
      <c r="A187" s="680" t="s">
        <v>96</v>
      </c>
      <c r="B187" s="224" t="s">
        <v>96</v>
      </c>
      <c r="C187" s="226" t="s">
        <v>62</v>
      </c>
      <c r="D187" s="183" t="s">
        <v>132</v>
      </c>
      <c r="E187" s="110" t="s">
        <v>306</v>
      </c>
      <c r="F187" s="205"/>
      <c r="G187" s="182" t="s">
        <v>171</v>
      </c>
      <c r="H187" s="183">
        <v>-140.43493512677301</v>
      </c>
      <c r="I187" s="183">
        <v>-147.04711815079548</v>
      </c>
      <c r="J187" s="183">
        <v>-264.70538743421685</v>
      </c>
      <c r="K187" s="183">
        <v>-268.4834503660727</v>
      </c>
      <c r="L187" s="183">
        <v>-281.24079191955349</v>
      </c>
      <c r="M187" s="183">
        <v>-304.0300090648667</v>
      </c>
      <c r="N187" s="183">
        <v>-331.19914807645483</v>
      </c>
      <c r="O187" s="183">
        <v>-342.18526714716756</v>
      </c>
      <c r="P187" s="183">
        <v>-359.89311935679069</v>
      </c>
      <c r="Q187" s="183">
        <v>-383.37873811819355</v>
      </c>
      <c r="R187" s="183">
        <v>-408.37654035777763</v>
      </c>
      <c r="S187" s="183">
        <v>-432.4409672710633</v>
      </c>
      <c r="T187" s="183">
        <v>-470.3433401124887</v>
      </c>
      <c r="U187" s="183">
        <v>-499.64259367922585</v>
      </c>
      <c r="V187" s="183">
        <v>-501.14654964259813</v>
      </c>
      <c r="W187" s="183">
        <v>-504.66601615086648</v>
      </c>
      <c r="X187" s="183">
        <v>-505.08568940472725</v>
      </c>
      <c r="Y187" s="183">
        <v>-505.44650890364835</v>
      </c>
      <c r="Z187" s="183">
        <v>-507.88374774687588</v>
      </c>
    </row>
    <row r="188" spans="1:38" s="198" customFormat="1" ht="16.350000000000001" customHeight="1" x14ac:dyDescent="0.25">
      <c r="A188" s="680" t="s">
        <v>97</v>
      </c>
      <c r="B188" s="224" t="s">
        <v>97</v>
      </c>
      <c r="C188" s="226" t="s">
        <v>62</v>
      </c>
      <c r="D188" s="183" t="s">
        <v>170</v>
      </c>
      <c r="E188" s="110" t="s">
        <v>221</v>
      </c>
      <c r="F188" s="205"/>
      <c r="G188" s="182" t="s">
        <v>171</v>
      </c>
      <c r="H188" s="183">
        <v>1208.3947690731713</v>
      </c>
      <c r="I188" s="183">
        <v>1210.4524804476725</v>
      </c>
      <c r="J188" s="183">
        <v>1212.6005150841872</v>
      </c>
      <c r="K188" s="183">
        <v>1214.8710182421546</v>
      </c>
      <c r="L188" s="183">
        <v>1267.7549687539338</v>
      </c>
      <c r="M188" s="183">
        <v>1280.8351508251508</v>
      </c>
      <c r="N188" s="183">
        <v>1293.9090162133464</v>
      </c>
      <c r="O188" s="183">
        <v>1306.9766631142954</v>
      </c>
      <c r="P188" s="183">
        <v>1320.0381874516931</v>
      </c>
      <c r="Q188" s="183">
        <v>1333.0936829466984</v>
      </c>
      <c r="R188" s="183">
        <v>1346.2489511848655</v>
      </c>
      <c r="S188" s="183">
        <v>1358.9731850138696</v>
      </c>
      <c r="T188" s="183">
        <v>1372.2256409563267</v>
      </c>
      <c r="U188" s="183">
        <v>1385.2571775152815</v>
      </c>
      <c r="V188" s="183">
        <v>1398.2838620734381</v>
      </c>
      <c r="W188" s="183">
        <v>1411.3501918010229</v>
      </c>
      <c r="X188" s="183">
        <v>1424.3207836588861</v>
      </c>
      <c r="Y188" s="183">
        <v>1437.3311790413859</v>
      </c>
      <c r="Z188" s="183">
        <v>1450.3522866583978</v>
      </c>
    </row>
    <row r="189" spans="1:38" s="198" customFormat="1" ht="16.350000000000001" customHeight="1" x14ac:dyDescent="0.25">
      <c r="A189" s="680" t="s">
        <v>98</v>
      </c>
      <c r="B189" s="224" t="s">
        <v>98</v>
      </c>
      <c r="C189" s="226" t="s">
        <v>62</v>
      </c>
      <c r="D189" s="183" t="s">
        <v>30</v>
      </c>
      <c r="E189" s="110" t="s">
        <v>222</v>
      </c>
      <c r="F189" s="205"/>
      <c r="G189" s="182" t="s">
        <v>171</v>
      </c>
      <c r="H189" s="183">
        <v>5810.9504489010933</v>
      </c>
      <c r="I189" s="183">
        <v>5866.9928323330005</v>
      </c>
      <c r="J189" s="183">
        <v>5889.5290257778151</v>
      </c>
      <c r="K189" s="183">
        <v>5935.9917003524533</v>
      </c>
      <c r="L189" s="183">
        <v>5942.4071118608981</v>
      </c>
      <c r="M189" s="183">
        <v>5943.3343647697238</v>
      </c>
      <c r="N189" s="183">
        <v>5944.1474813223313</v>
      </c>
      <c r="O189" s="183">
        <v>5949.3586818837239</v>
      </c>
      <c r="P189" s="183">
        <v>5955.7511189571142</v>
      </c>
      <c r="Q189" s="183">
        <v>5961.5143024292238</v>
      </c>
      <c r="R189" s="183">
        <v>5965.6493359904243</v>
      </c>
      <c r="S189" s="183">
        <v>5960.945596730222</v>
      </c>
      <c r="T189" s="183">
        <v>5959.5827143425422</v>
      </c>
      <c r="U189" s="183">
        <v>5964.2998888284837</v>
      </c>
      <c r="V189" s="183">
        <v>5966.6713720220332</v>
      </c>
      <c r="W189" s="183">
        <v>5968.2264825867896</v>
      </c>
      <c r="X189" s="183">
        <v>5964.3119753651436</v>
      </c>
      <c r="Y189" s="183">
        <v>5971.2075032824032</v>
      </c>
      <c r="Z189" s="183">
        <v>5973.5384306449669</v>
      </c>
    </row>
    <row r="190" spans="1:38" s="198" customFormat="1" ht="16.350000000000001" customHeight="1" x14ac:dyDescent="0.25">
      <c r="A190" s="680" t="s">
        <v>99</v>
      </c>
      <c r="B190" s="224" t="s">
        <v>99</v>
      </c>
      <c r="C190" s="226" t="s">
        <v>62</v>
      </c>
      <c r="D190" s="183" t="s">
        <v>31</v>
      </c>
      <c r="E190" s="110" t="s">
        <v>223</v>
      </c>
      <c r="F190" s="205"/>
      <c r="G190" s="182" t="s">
        <v>171</v>
      </c>
      <c r="H190" s="183">
        <v>849.68383523339116</v>
      </c>
      <c r="I190" s="183">
        <v>849.97758836050184</v>
      </c>
      <c r="J190" s="183">
        <v>845.43894933978629</v>
      </c>
      <c r="K190" s="183">
        <v>841.99300184918093</v>
      </c>
      <c r="L190" s="183">
        <v>839.31760063074239</v>
      </c>
      <c r="M190" s="183">
        <v>838.12914520709853</v>
      </c>
      <c r="N190" s="183">
        <v>831.33985660532289</v>
      </c>
      <c r="O190" s="183">
        <v>830.05977242594668</v>
      </c>
      <c r="P190" s="183">
        <v>828.82289557990293</v>
      </c>
      <c r="Q190" s="183">
        <v>827.77128146000723</v>
      </c>
      <c r="R190" s="183">
        <v>826.56496664509802</v>
      </c>
      <c r="S190" s="183">
        <v>823.79420476147243</v>
      </c>
      <c r="T190" s="183">
        <v>822.60847182741486</v>
      </c>
      <c r="U190" s="183">
        <v>821.22550667654332</v>
      </c>
      <c r="V190" s="183">
        <v>820.39341763050015</v>
      </c>
      <c r="W190" s="183">
        <v>812.89315873596775</v>
      </c>
      <c r="X190" s="183">
        <v>811.62043352251612</v>
      </c>
      <c r="Y190" s="183">
        <v>845.18894352076757</v>
      </c>
      <c r="Z190" s="183">
        <v>817.65731654517595</v>
      </c>
    </row>
    <row r="191" spans="1:38" s="198" customFormat="1" ht="16.350000000000001" customHeight="1" x14ac:dyDescent="0.25">
      <c r="A191" s="680" t="s">
        <v>133</v>
      </c>
      <c r="B191" s="224" t="s">
        <v>133</v>
      </c>
      <c r="C191" s="226" t="s">
        <v>62</v>
      </c>
      <c r="D191" s="183" t="s">
        <v>12</v>
      </c>
      <c r="E191" s="110" t="s">
        <v>196</v>
      </c>
      <c r="F191" s="205"/>
      <c r="G191" s="182" t="s">
        <v>171</v>
      </c>
      <c r="H191" s="183">
        <f t="shared" ref="H191:Z191" si="43">H$192-SUM(H$187:H$190)</f>
        <v>17.382125944473955</v>
      </c>
      <c r="I191" s="183">
        <f t="shared" si="43"/>
        <v>18.16142973078604</v>
      </c>
      <c r="J191" s="183">
        <f t="shared" si="43"/>
        <v>17.411694344452371</v>
      </c>
      <c r="K191" s="183">
        <f t="shared" si="43"/>
        <v>17.539349469620902</v>
      </c>
      <c r="L191" s="183">
        <f t="shared" si="43"/>
        <v>17.521280493796439</v>
      </c>
      <c r="M191" s="183">
        <f t="shared" si="43"/>
        <v>9.0801023115100179</v>
      </c>
      <c r="N191" s="183">
        <f t="shared" si="43"/>
        <v>9.0653173929977129</v>
      </c>
      <c r="O191" s="183">
        <f t="shared" si="43"/>
        <v>9.0674477762022434</v>
      </c>
      <c r="P191" s="183">
        <f t="shared" si="43"/>
        <v>9.0724388104590616</v>
      </c>
      <c r="Q191" s="183">
        <f t="shared" si="43"/>
        <v>9.0123915990197929</v>
      </c>
      <c r="R191" s="183">
        <f t="shared" si="43"/>
        <v>9.1292397429297125</v>
      </c>
      <c r="S191" s="183">
        <f t="shared" si="43"/>
        <v>9.0552745494323972</v>
      </c>
      <c r="T191" s="183">
        <f t="shared" si="43"/>
        <v>9.0530994516020655</v>
      </c>
      <c r="U191" s="183">
        <f t="shared" si="43"/>
        <v>9.1119650300461217</v>
      </c>
      <c r="V191" s="183">
        <f t="shared" si="43"/>
        <v>9.1640015538787338</v>
      </c>
      <c r="W191" s="183">
        <f t="shared" si="43"/>
        <v>13.893948507528876</v>
      </c>
      <c r="X191" s="183">
        <f t="shared" si="43"/>
        <v>3.8693542947221431</v>
      </c>
      <c r="Y191" s="183">
        <f t="shared" si="43"/>
        <v>8.7449943041056031</v>
      </c>
      <c r="Z191" s="183">
        <f t="shared" si="43"/>
        <v>8.9230085014896758</v>
      </c>
    </row>
    <row r="192" spans="1:38" s="198" customFormat="1" ht="14.25" x14ac:dyDescent="0.25">
      <c r="A192" s="680" t="s">
        <v>59</v>
      </c>
      <c r="B192" s="224" t="s">
        <v>59</v>
      </c>
      <c r="C192" s="226" t="s">
        <v>62</v>
      </c>
      <c r="D192" s="205" t="s">
        <v>190</v>
      </c>
      <c r="E192" s="205"/>
      <c r="F192" s="205"/>
      <c r="G192" s="347" t="s">
        <v>172</v>
      </c>
      <c r="H192" s="205">
        <v>7745.9762440253562</v>
      </c>
      <c r="I192" s="205">
        <v>7798.5372127211649</v>
      </c>
      <c r="J192" s="205">
        <v>7700.2747971120243</v>
      </c>
      <c r="K192" s="205">
        <v>7741.9116195473371</v>
      </c>
      <c r="L192" s="205">
        <v>7785.7601698198168</v>
      </c>
      <c r="M192" s="205">
        <v>7767.3487540486158</v>
      </c>
      <c r="N192" s="205">
        <v>7747.2625234575435</v>
      </c>
      <c r="O192" s="205">
        <v>7753.2772980530008</v>
      </c>
      <c r="P192" s="205">
        <v>7753.7915214423783</v>
      </c>
      <c r="Q192" s="205">
        <v>7748.0129203167553</v>
      </c>
      <c r="R192" s="205">
        <v>7739.2159532055402</v>
      </c>
      <c r="S192" s="205">
        <v>7720.3272937839329</v>
      </c>
      <c r="T192" s="205">
        <v>7693.1265864653978</v>
      </c>
      <c r="U192" s="205">
        <v>7680.251944371128</v>
      </c>
      <c r="V192" s="205">
        <v>7693.3661036372523</v>
      </c>
      <c r="W192" s="205">
        <v>7701.6977654804423</v>
      </c>
      <c r="X192" s="205">
        <v>7699.0368574365402</v>
      </c>
      <c r="Y192" s="205">
        <v>7757.0261112450144</v>
      </c>
      <c r="Z192" s="205">
        <v>7742.5872946031541</v>
      </c>
    </row>
    <row r="193" spans="1:3" s="16" customFormat="1" x14ac:dyDescent="0.25">
      <c r="A193" s="680"/>
      <c r="B193" s="224"/>
      <c r="C193" s="224"/>
    </row>
    <row r="194" spans="1:3" s="16" customFormat="1" x14ac:dyDescent="0.25">
      <c r="A194" s="680"/>
      <c r="B194" s="224"/>
      <c r="C194" s="224"/>
    </row>
    <row r="195" spans="1:3" s="16" customFormat="1" x14ac:dyDescent="0.25">
      <c r="A195" s="680"/>
      <c r="B195" s="224"/>
      <c r="C195" s="224"/>
    </row>
    <row r="196" spans="1:3" s="42" customFormat="1" ht="15.75" thickBot="1" x14ac:dyDescent="0.3">
      <c r="A196" s="688"/>
      <c r="B196" s="265"/>
      <c r="C196" s="265"/>
    </row>
    <row r="197" spans="1:3" s="16" customFormat="1" ht="15.75" thickTop="1" x14ac:dyDescent="0.25">
      <c r="A197" s="680"/>
      <c r="B197" s="224"/>
    </row>
  </sheetData>
  <mergeCells count="2">
    <mergeCell ref="D117:G117"/>
    <mergeCell ref="D120:G120"/>
  </mergeCells>
  <conditionalFormatting sqref="H24:H25">
    <cfRule type="cellIs" dxfId="26" priority="27" operator="equal">
      <formula>1</formula>
    </cfRule>
  </conditionalFormatting>
  <conditionalFormatting sqref="H46:H47">
    <cfRule type="cellIs" dxfId="25" priority="26" operator="equal">
      <formula>1</formula>
    </cfRule>
  </conditionalFormatting>
  <conditionalFormatting sqref="H59:H60">
    <cfRule type="cellIs" dxfId="24" priority="25" operator="equal">
      <formula>1</formula>
    </cfRule>
  </conditionalFormatting>
  <conditionalFormatting sqref="H72">
    <cfRule type="cellIs" dxfId="23" priority="24" operator="equal">
      <formula>1</formula>
    </cfRule>
  </conditionalFormatting>
  <conditionalFormatting sqref="H98">
    <cfRule type="cellIs" dxfId="22" priority="23" operator="equal">
      <formula>1</formula>
    </cfRule>
  </conditionalFormatting>
  <conditionalFormatting sqref="H108">
    <cfRule type="cellIs" dxfId="21" priority="22" operator="equal">
      <formula>1</formula>
    </cfRule>
  </conditionalFormatting>
  <conditionalFormatting sqref="H117">
    <cfRule type="cellIs" dxfId="20" priority="21" operator="equal">
      <formula>1</formula>
    </cfRule>
  </conditionalFormatting>
  <conditionalFormatting sqref="H134">
    <cfRule type="cellIs" dxfId="19" priority="20" operator="equal">
      <formula>1</formula>
    </cfRule>
  </conditionalFormatting>
  <conditionalFormatting sqref="H144">
    <cfRule type="cellIs" dxfId="18" priority="19" operator="equal">
      <formula>1</formula>
    </cfRule>
  </conditionalFormatting>
  <conditionalFormatting sqref="H157">
    <cfRule type="cellIs" dxfId="17" priority="18" operator="equal">
      <formula>1</formula>
    </cfRule>
  </conditionalFormatting>
  <conditionalFormatting sqref="H177">
    <cfRule type="cellIs" dxfId="16" priority="17" operator="equal">
      <formula>1</formula>
    </cfRule>
  </conditionalFormatting>
  <conditionalFormatting sqref="H185">
    <cfRule type="cellIs" dxfId="15" priority="15" operator="equal">
      <formula>1</formula>
    </cfRule>
  </conditionalFormatting>
  <conditionalFormatting sqref="H142:Z142">
    <cfRule type="cellIs" dxfId="14" priority="6" operator="equal">
      <formula>1</formula>
    </cfRule>
  </conditionalFormatting>
  <conditionalFormatting sqref="H151:Z151">
    <cfRule type="cellIs" dxfId="13" priority="5" operator="equal">
      <formula>1</formula>
    </cfRule>
  </conditionalFormatting>
  <conditionalFormatting sqref="H175:Z175">
    <cfRule type="cellIs" dxfId="12" priority="4" operator="equal">
      <formula>1</formula>
    </cfRule>
  </conditionalFormatting>
  <conditionalFormatting sqref="H183:Z183">
    <cfRule type="cellIs" dxfId="11" priority="3" operator="equal">
      <formula>1</formula>
    </cfRule>
  </conditionalFormatting>
  <conditionalFormatting sqref="H187:Z192">
    <cfRule type="cellIs" dxfId="10" priority="33" operator="equal">
      <formula>0</formula>
    </cfRule>
  </conditionalFormatting>
  <conditionalFormatting sqref="H193:Z193">
    <cfRule type="cellIs" dxfId="9" priority="2" operator="equal">
      <formula>1</formula>
    </cfRule>
  </conditionalFormatting>
  <conditionalFormatting sqref="H11:AO11">
    <cfRule type="cellIs" dxfId="8" priority="14" operator="equal">
      <formula>1</formula>
    </cfRule>
  </conditionalFormatting>
  <conditionalFormatting sqref="H45:AO45">
    <cfRule type="cellIs" dxfId="7" priority="11" operator="equal">
      <formula>1</formula>
    </cfRule>
  </conditionalFormatting>
  <conditionalFormatting sqref="H58:AO58">
    <cfRule type="cellIs" dxfId="6" priority="10" operator="equal">
      <formula>1</formula>
    </cfRule>
  </conditionalFormatting>
  <conditionalFormatting sqref="H100:AO105">
    <cfRule type="cellIs" dxfId="5" priority="56" operator="equal">
      <formula>0</formula>
    </cfRule>
  </conditionalFormatting>
  <conditionalFormatting sqref="H106:AO106">
    <cfRule type="cellIs" dxfId="4" priority="9" operator="equal">
      <formula>1</formula>
    </cfRule>
  </conditionalFormatting>
  <conditionalFormatting sqref="H115:AO115">
    <cfRule type="cellIs" dxfId="3" priority="8" operator="equal">
      <formula>1</formula>
    </cfRule>
  </conditionalFormatting>
  <conditionalFormatting sqref="H124:AO124">
    <cfRule type="cellIs" dxfId="2" priority="7" operator="equal">
      <formula>1</formula>
    </cfRule>
  </conditionalFormatting>
  <conditionalFormatting sqref="AP4:AP10">
    <cfRule type="cellIs" dxfId="1" priority="13" operator="equal">
      <formula>1</formula>
    </cfRule>
  </conditionalFormatting>
  <conditionalFormatting sqref="AP14:AP22">
    <cfRule type="cellIs" dxfId="0" priority="1" operator="equal">
      <formula>1</formula>
    </cfRule>
  </conditionalFormatting>
  <hyperlinks>
    <hyperlink ref="F118" r:id="rId1" xr:uid="{3E562ABA-D016-404F-9A1D-78984267A0BD}"/>
  </hyperlinks>
  <pageMargins left="0.7" right="0.7" top="0.75" bottom="0.75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Upplýsingar | Information</vt:lpstr>
      <vt:lpstr>Skuldbindingar | Obligations</vt:lpstr>
      <vt:lpstr>Losun | Emissions</vt:lpstr>
      <vt:lpstr>Talnagögn | Numerical Data</vt:lpstr>
      <vt:lpstr>°B1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Chanee Jónsdóttir Thianthong</dc:creator>
  <cp:lastModifiedBy>Chanee Jónsdóttir Thianthong - UST</cp:lastModifiedBy>
  <dcterms:created xsi:type="dcterms:W3CDTF">2023-07-06T14:35:34Z</dcterms:created>
  <dcterms:modified xsi:type="dcterms:W3CDTF">2024-10-02T09:38:45Z</dcterms:modified>
</cp:coreProperties>
</file>