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xeyhf.sharepoint.com/sites/Teymisvefur/Shared Documents/General/Quality management system (QMS)/Licences/Green books/"/>
    </mc:Choice>
  </mc:AlternateContent>
  <xr:revisionPtr revIDLastSave="132" documentId="8_{FD8DCAAE-30B3-47D4-A348-D2D1A9DBC44A}" xr6:coauthVersionLast="47" xr6:coauthVersionMax="47" xr10:uidLastSave="{95CD3A97-8CF2-40EA-BA18-22B842AD67CD}"/>
  <bookViews>
    <workbookView xWindow="-108" yWindow="-108" windowWidth="23256" windowHeight="13896" activeTab="1" xr2:uid="{F0285C99-05CF-4277-B572-C7998437E4E4}"/>
  </bookViews>
  <sheets>
    <sheet name="Fóður" sheetId="1" r:id="rId1"/>
    <sheet name="Smolt Station" sheetId="2" r:id="rId2"/>
    <sheet name="Grow ou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K7" i="2"/>
  <c r="L7" i="2"/>
  <c r="M7" i="2"/>
  <c r="N7" i="2"/>
  <c r="O7" i="2"/>
  <c r="P7" i="2"/>
  <c r="Q7" i="2"/>
  <c r="R7" i="2"/>
  <c r="J8" i="2"/>
  <c r="K8" i="2"/>
  <c r="L8" i="2"/>
  <c r="M8" i="2"/>
  <c r="N8" i="2"/>
  <c r="O8" i="2"/>
  <c r="P8" i="2"/>
  <c r="Q8" i="2"/>
  <c r="R8" i="2"/>
  <c r="R2" i="3"/>
  <c r="J2" i="3"/>
  <c r="H15" i="3"/>
  <c r="B15" i="3"/>
  <c r="N13" i="3"/>
  <c r="L13" i="3"/>
  <c r="O13" i="3" s="1"/>
  <c r="P13" i="3" s="1"/>
  <c r="J13" i="3"/>
  <c r="E13" i="3"/>
  <c r="K13" i="3" s="1"/>
  <c r="E12" i="3"/>
  <c r="E11" i="3"/>
  <c r="E10" i="3"/>
  <c r="E9" i="3"/>
  <c r="E8" i="3"/>
  <c r="E7" i="3"/>
  <c r="N6" i="3"/>
  <c r="L6" i="3"/>
  <c r="O6" i="3" s="1"/>
  <c r="P6" i="3" s="1"/>
  <c r="J6" i="3"/>
  <c r="E6" i="3"/>
  <c r="K6" i="3" s="1"/>
  <c r="N5" i="3"/>
  <c r="M5" i="3"/>
  <c r="L5" i="3"/>
  <c r="O5" i="3" s="1"/>
  <c r="P5" i="3" s="1"/>
  <c r="K5" i="3"/>
  <c r="Q5" i="3" s="1"/>
  <c r="R5" i="3" s="1"/>
  <c r="J5" i="3"/>
  <c r="E5" i="3"/>
  <c r="N4" i="3"/>
  <c r="L4" i="3"/>
  <c r="O4" i="3" s="1"/>
  <c r="P4" i="3" s="1"/>
  <c r="J4" i="3"/>
  <c r="E4" i="3"/>
  <c r="M4" i="3" s="1"/>
  <c r="N3" i="3"/>
  <c r="L3" i="3"/>
  <c r="O3" i="3" s="1"/>
  <c r="P3" i="3" s="1"/>
  <c r="J3" i="3"/>
  <c r="N2" i="3"/>
  <c r="N15" i="3" s="1"/>
  <c r="L2" i="3"/>
  <c r="L15" i="3" s="1"/>
  <c r="J15" i="3"/>
  <c r="M2" i="3"/>
  <c r="H15" i="2"/>
  <c r="B15" i="2"/>
  <c r="N13" i="2"/>
  <c r="L13" i="2"/>
  <c r="O13" i="2" s="1"/>
  <c r="P13" i="2" s="1"/>
  <c r="J13" i="2"/>
  <c r="E13" i="2"/>
  <c r="E12" i="2"/>
  <c r="E11" i="2"/>
  <c r="E10" i="2"/>
  <c r="E9" i="2"/>
  <c r="E8" i="2"/>
  <c r="E7" i="2"/>
  <c r="N6" i="2"/>
  <c r="L6" i="2"/>
  <c r="O6" i="2" s="1"/>
  <c r="P6" i="2" s="1"/>
  <c r="J6" i="2"/>
  <c r="E6" i="2"/>
  <c r="N5" i="2"/>
  <c r="L5" i="2"/>
  <c r="O5" i="2" s="1"/>
  <c r="P5" i="2" s="1"/>
  <c r="J5" i="2"/>
  <c r="E5" i="2"/>
  <c r="N4" i="2"/>
  <c r="L4" i="2"/>
  <c r="O4" i="2" s="1"/>
  <c r="P4" i="2" s="1"/>
  <c r="J4" i="2"/>
  <c r="E4" i="2"/>
  <c r="N3" i="2"/>
  <c r="L3" i="2"/>
  <c r="O3" i="2" s="1"/>
  <c r="P3" i="2" s="1"/>
  <c r="J3" i="2"/>
  <c r="E3" i="2"/>
  <c r="N2" i="2"/>
  <c r="N15" i="2" s="1"/>
  <c r="L2" i="2"/>
  <c r="J2" i="2"/>
  <c r="J15" i="2" s="1"/>
  <c r="E2" i="2"/>
  <c r="E9" i="1"/>
  <c r="E10" i="1"/>
  <c r="E11" i="1"/>
  <c r="E12" i="1"/>
  <c r="E3" i="1"/>
  <c r="E4" i="1"/>
  <c r="E5" i="1"/>
  <c r="E6" i="1"/>
  <c r="E7" i="1"/>
  <c r="E8" i="1"/>
  <c r="J6" i="1"/>
  <c r="L6" i="1"/>
  <c r="N6" i="1"/>
  <c r="K3" i="3" l="1"/>
  <c r="M3" i="3"/>
  <c r="K2" i="3"/>
  <c r="O2" i="3"/>
  <c r="K4" i="3"/>
  <c r="Q4" i="3" s="1"/>
  <c r="R4" i="3" s="1"/>
  <c r="M6" i="3"/>
  <c r="Q6" i="3" s="1"/>
  <c r="R6" i="3" s="1"/>
  <c r="M13" i="3"/>
  <c r="Q13" i="3" s="1"/>
  <c r="R13" i="3" s="1"/>
  <c r="M2" i="2"/>
  <c r="K2" i="2"/>
  <c r="L15" i="2"/>
  <c r="O2" i="2"/>
  <c r="M3" i="2"/>
  <c r="K3" i="2"/>
  <c r="Q3" i="2" s="1"/>
  <c r="R3" i="2" s="1"/>
  <c r="M4" i="2"/>
  <c r="K4" i="2"/>
  <c r="Q4" i="2" s="1"/>
  <c r="R4" i="2" s="1"/>
  <c r="M5" i="2"/>
  <c r="K5" i="2"/>
  <c r="Q5" i="2" s="1"/>
  <c r="R5" i="2" s="1"/>
  <c r="M6" i="2"/>
  <c r="K6" i="2"/>
  <c r="Q6" i="2" s="1"/>
  <c r="R6" i="2" s="1"/>
  <c r="M13" i="2"/>
  <c r="K13" i="2"/>
  <c r="Q13" i="2" s="1"/>
  <c r="R13" i="2" s="1"/>
  <c r="O6" i="1"/>
  <c r="P6" i="1" s="1"/>
  <c r="Q3" i="3" l="1"/>
  <c r="R3" i="3" s="1"/>
  <c r="K15" i="3"/>
  <c r="Q2" i="3"/>
  <c r="M15" i="3"/>
  <c r="O15" i="3"/>
  <c r="P15" i="3" s="1"/>
  <c r="P2" i="3"/>
  <c r="O15" i="2"/>
  <c r="P15" i="2" s="1"/>
  <c r="P2" i="2"/>
  <c r="K15" i="2"/>
  <c r="Q2" i="2"/>
  <c r="M15" i="2"/>
  <c r="J5" i="1"/>
  <c r="L5" i="1"/>
  <c r="M5" i="1"/>
  <c r="N5" i="1"/>
  <c r="K5" i="1"/>
  <c r="Q15" i="3" l="1"/>
  <c r="R15" i="3" s="1"/>
  <c r="Q15" i="2"/>
  <c r="R15" i="2" s="1"/>
  <c r="R2" i="2"/>
  <c r="Q5" i="1"/>
  <c r="R5" i="1" s="1"/>
  <c r="O5" i="1"/>
  <c r="P5" i="1" s="1"/>
  <c r="N4" i="1"/>
  <c r="L2" i="1" l="1"/>
  <c r="E2" i="1" l="1"/>
  <c r="M2" i="1" s="1"/>
  <c r="H15" i="1"/>
  <c r="M6" i="1" l="1"/>
  <c r="K6" i="1"/>
  <c r="Q6" i="1" s="1"/>
  <c r="R6" i="1" s="1"/>
  <c r="B15" i="1"/>
  <c r="J13" i="1"/>
  <c r="N3" i="1"/>
  <c r="N13" i="1"/>
  <c r="N2" i="1"/>
  <c r="J4" i="1"/>
  <c r="L4" i="1"/>
  <c r="L13" i="1"/>
  <c r="M4" i="1"/>
  <c r="E13" i="1"/>
  <c r="M13" i="1" s="1"/>
  <c r="J2" i="1"/>
  <c r="J3" i="1"/>
  <c r="L3" i="1"/>
  <c r="K3" i="1"/>
  <c r="K2" i="1"/>
  <c r="O13" i="1" l="1"/>
  <c r="P13" i="1" s="1"/>
  <c r="O3" i="1"/>
  <c r="P3" i="1" s="1"/>
  <c r="O2" i="1"/>
  <c r="P2" i="1" s="1"/>
  <c r="O4" i="1"/>
  <c r="P4" i="1" s="1"/>
  <c r="K4" i="1"/>
  <c r="L15" i="1"/>
  <c r="K13" i="1"/>
  <c r="Q13" i="1" s="1"/>
  <c r="R13" i="1" s="1"/>
  <c r="J15" i="1"/>
  <c r="M3" i="1"/>
  <c r="Q3" i="1" s="1"/>
  <c r="R3" i="1" s="1"/>
  <c r="N15" i="1"/>
  <c r="Q2" i="1"/>
  <c r="R2" i="1" s="1"/>
  <c r="Q4" i="1" l="1"/>
  <c r="R4" i="1" s="1"/>
  <c r="O15" i="1"/>
  <c r="P15" i="1" s="1"/>
  <c r="K15" i="1"/>
  <c r="M15" i="1"/>
  <c r="Q15" i="1" l="1"/>
  <c r="R15" i="1" s="1"/>
</calcChain>
</file>

<file path=xl/sharedStrings.xml><?xml version="1.0" encoding="utf-8"?>
<sst xmlns="http://schemas.openxmlformats.org/spreadsheetml/2006/main" count="69" uniqueCount="31">
  <si>
    <t>Týpa fóðurs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</si>
  <si>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</si>
  <si>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</si>
  <si>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</si>
  <si>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</si>
  <si>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</si>
  <si>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</si>
  <si>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</si>
  <si>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</si>
  <si>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</si>
  <si>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</si>
  <si>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</si>
  <si>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</si>
  <si>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</si>
  <si>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</si>
  <si>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</si>
  <si>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kg N/tonn</t>
  </si>
  <si>
    <t>Fóður 1</t>
  </si>
  <si>
    <t>Fóður 2</t>
  </si>
  <si>
    <t>Fóður 3</t>
  </si>
  <si>
    <t>Fóður x</t>
  </si>
  <si>
    <t>Samtals</t>
  </si>
  <si>
    <t>EWOS Micro Start 015</t>
  </si>
  <si>
    <t>EWOS Micro Start 040</t>
  </si>
  <si>
    <t>EWOS Micro Start 1P</t>
  </si>
  <si>
    <t>Skretting Nutra RC 1.5</t>
  </si>
  <si>
    <t>Skretting Nutra RC 2</t>
  </si>
  <si>
    <t>Skretting Nutra RC 3</t>
  </si>
  <si>
    <t>Skretting Nutra RC 3 Lumina</t>
  </si>
  <si>
    <t>Skretting Nutra Supreme 3mm</t>
  </si>
  <si>
    <t>Skretting Nutra Supreme 4mm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</si>
</sst>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_-;_-@_-"/>
    <numFmt numFmtId="165" formatCode="0.0%"/>
    <numFmt numFmtId="166" formatCode="_-* #,##0.0_-;\-* #,##0.0_-;_-* &quot;-&quot;_-;_-@_-"/>
    <numFmt numFmtId="167" formatCode="_-* #,##0.000_-;\-* #,##0.000_-;_-* &quot;-&quot;_-;_-@_-"/>
    <numFmt numFmtId="168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4" borderId="0" xfId="3"/>
    <xf numFmtId="0" fontId="0" fillId="4" borderId="0" xfId="3" applyFont="1"/>
    <xf numFmtId="0" fontId="5" fillId="4" borderId="0" xfId="3" applyFont="1" applyBorder="1"/>
    <xf numFmtId="164" fontId="3" fillId="3" borderId="2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64" fontId="4" fillId="3" borderId="2" xfId="1" applyFont="1" applyFill="1" applyBorder="1" applyAlignment="1">
      <alignment horizontal="center"/>
    </xf>
    <xf numFmtId="164" fontId="2" fillId="2" borderId="1" xfId="1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5" fontId="2" fillId="2" borderId="1" xfId="2" applyNumberFormat="1" applyFont="1" applyFill="1" applyBorder="1" applyAlignment="1">
      <alignment horizontal="center"/>
    </xf>
    <xf numFmtId="0" fontId="1" fillId="4" borderId="0" xfId="3" applyAlignment="1">
      <alignment horizontal="center"/>
    </xf>
    <xf numFmtId="0" fontId="1" fillId="4" borderId="0" xfId="3" applyProtection="1">
      <protection locked="0"/>
    </xf>
    <xf numFmtId="164" fontId="2" fillId="2" borderId="3" xfId="1" applyFont="1" applyFill="1" applyBorder="1" applyAlignment="1">
      <alignment horizontal="center"/>
    </xf>
    <xf numFmtId="164" fontId="3" fillId="3" borderId="4" xfId="1" applyFont="1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>
      <alignment horizontal="center"/>
    </xf>
    <xf numFmtId="164" fontId="5" fillId="4" borderId="0" xfId="3" applyNumberFormat="1" applyFont="1"/>
    <xf numFmtId="166" fontId="0" fillId="0" borderId="0" xfId="0" applyNumberFormat="1"/>
    <xf numFmtId="167" fontId="2" fillId="2" borderId="0" xfId="1" applyNumberFormat="1" applyFont="1" applyFill="1" applyBorder="1" applyAlignment="1">
      <alignment horizontal="center"/>
    </xf>
    <xf numFmtId="166" fontId="3" fillId="3" borderId="4" xfId="1" applyNumberFormat="1" applyFont="1" applyFill="1" applyBorder="1" applyAlignment="1">
      <alignment horizontal="center"/>
    </xf>
    <xf numFmtId="166" fontId="4" fillId="3" borderId="2" xfId="1" applyNumberFormat="1" applyFont="1" applyFill="1" applyBorder="1" applyAlignment="1">
      <alignment horizontal="center"/>
    </xf>
    <xf numFmtId="10" fontId="3" fillId="3" borderId="2" xfId="2" applyNumberFormat="1" applyFont="1" applyFill="1" applyBorder="1" applyAlignment="1">
      <alignment horizontal="center"/>
    </xf>
    <xf numFmtId="164" fontId="6" fillId="3" borderId="2" xfId="1" applyFont="1" applyFill="1" applyBorder="1" applyAlignment="1">
      <alignment horizontal="center"/>
    </xf>
    <xf numFmtId="166" fontId="6" fillId="3" borderId="4" xfId="1" applyNumberFormat="1" applyFont="1" applyFill="1" applyBorder="1" applyAlignment="1">
      <alignment horizontal="center"/>
    </xf>
    <xf numFmtId="10" fontId="6" fillId="3" borderId="2" xfId="2" applyNumberFormat="1" applyFont="1" applyFill="1" applyBorder="1" applyAlignment="1">
      <alignment horizontal="center"/>
    </xf>
    <xf numFmtId="168" fontId="6" fillId="3" borderId="2" xfId="1" applyNumberFormat="1" applyFont="1" applyFill="1" applyBorder="1" applyAlignment="1">
      <alignment horizontal="center"/>
    </xf>
    <xf numFmtId="168" fontId="6" fillId="3" borderId="4" xfId="1" applyNumberFormat="1" applyFont="1" applyFill="1" applyBorder="1" applyAlignment="1">
      <alignment horizontal="center"/>
    </xf>
    <xf numFmtId="168" fontId="3" fillId="3" borderId="4" xfId="1" applyNumberFormat="1" applyFont="1" applyFill="1" applyBorder="1" applyAlignment="1">
      <alignment horizontal="left"/>
    </xf>
    <xf numFmtId="168" fontId="3" fillId="3" borderId="4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8" fontId="3" fillId="3" borderId="2" xfId="1" applyNumberFormat="1" applyFont="1" applyFill="1" applyBorder="1" applyAlignment="1">
      <alignment horizontal="center"/>
    </xf>
    <xf numFmtId="164" fontId="2" fillId="2" borderId="0" xfId="1" applyFont="1" applyFill="1" applyBorder="1" applyAlignment="1">
      <alignment horizontal="center"/>
    </xf>
    <xf numFmtId="0" fontId="8" fillId="0" borderId="7" xfId="0" applyFont="1" applyBorder="1"/>
    <xf numFmtId="2" fontId="2" fillId="2" borderId="0" xfId="1" applyNumberFormat="1" applyFont="1" applyFill="1" applyBorder="1" applyAlignment="1">
      <alignment horizontal="center"/>
    </xf>
  </cellXfs>
  <cellStyles count="4">
    <cellStyle name="20% - Accent3" xfId="3" builtinId="38"/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AE5E-70AE-4E8B-A13B-271D23581AB3}">
  <dimension ref="A1:R16"/>
  <sheetViews>
    <sheetView workbookViewId="0">
      <selection activeCell="E10" sqref="E10"/>
    </sheetView>
  </sheetViews>
  <sheetFormatPr defaultColWidth="15.7109375" defaultRowHeight="15" x14ac:dyDescent="0.25"/>
  <cols>
    <col min="2" max="2" width="16" bestFit="1" customWidth="1"/>
    <col min="5" max="5" width="12.28515625" style="1" customWidth="1"/>
    <col min="6" max="6" width="11.85546875" customWidth="1"/>
    <col min="7" max="7" width="12.28515625" customWidth="1"/>
    <col min="8" max="8" width="19" customWidth="1"/>
    <col min="10" max="10" width="15.28515625" customWidth="1"/>
    <col min="11" max="16" width="13.140625" customWidth="1"/>
  </cols>
  <sheetData>
    <row r="1" spans="1:18" s="16" customForma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6" t="s">
        <v>16</v>
      </c>
    </row>
    <row r="2" spans="1:18" x14ac:dyDescent="0.25">
      <c r="A2" s="3" t="s">
        <v>17</v>
      </c>
      <c r="B2" s="13">
        <v>350000</v>
      </c>
      <c r="C2" s="9">
        <v>0.93</v>
      </c>
      <c r="D2" s="10">
        <v>0.45</v>
      </c>
      <c r="E2" s="27">
        <f>D2/6.25</f>
        <v>7.2000000000000008E-2</v>
      </c>
      <c r="F2" s="10">
        <v>1.2E-2</v>
      </c>
      <c r="G2" s="9">
        <v>0.51</v>
      </c>
      <c r="H2" s="34">
        <v>300</v>
      </c>
      <c r="I2" s="11"/>
      <c r="J2" s="14">
        <f>B2*C2*G2*0.19</f>
        <v>31540.95</v>
      </c>
      <c r="K2" s="31">
        <f>B2*C2*E2*0.15</f>
        <v>3515.4000000000005</v>
      </c>
      <c r="L2" s="31">
        <f>B2*C2*F2*0.44</f>
        <v>1718.64</v>
      </c>
      <c r="M2" s="31">
        <f>B2*C2*E2*0.48</f>
        <v>11249.28</v>
      </c>
      <c r="N2" s="30">
        <f>B2*C2*F2*0.26</f>
        <v>1015.5600000000001</v>
      </c>
      <c r="O2" s="22">
        <f>L2+N2</f>
        <v>2734.2000000000003</v>
      </c>
      <c r="P2" s="22">
        <f>O2/$H2</f>
        <v>9.1140000000000008</v>
      </c>
      <c r="Q2" s="22">
        <f>K2+M2</f>
        <v>14764.68</v>
      </c>
      <c r="R2" s="22">
        <f>Q2/$H2</f>
        <v>49.215600000000002</v>
      </c>
    </row>
    <row r="3" spans="1:18" x14ac:dyDescent="0.25">
      <c r="A3" s="3" t="s">
        <v>18</v>
      </c>
      <c r="B3" s="8">
        <v>350000</v>
      </c>
      <c r="C3" s="9">
        <v>0.93</v>
      </c>
      <c r="D3" s="10">
        <v>0.52</v>
      </c>
      <c r="E3" s="27">
        <f t="shared" ref="E3:E12" si="0">D3/6.25</f>
        <v>8.3199999999999996E-2</v>
      </c>
      <c r="F3" s="10">
        <v>8.9999999999999993E-3</v>
      </c>
      <c r="G3" s="9">
        <v>0.51</v>
      </c>
      <c r="H3" s="34">
        <v>300</v>
      </c>
      <c r="I3" s="11"/>
      <c r="J3" s="5">
        <f t="shared" ref="J3" si="1">B3*C3*G3*0.19</f>
        <v>31540.95</v>
      </c>
      <c r="K3" s="33">
        <f t="shared" ref="K3" si="2">B3*C3*E3*0.15</f>
        <v>4062.24</v>
      </c>
      <c r="L3" s="33">
        <f t="shared" ref="L3" si="3">B3*C3*F3*0.44</f>
        <v>1288.98</v>
      </c>
      <c r="M3" s="33">
        <f t="shared" ref="M3" si="4">B3*C3*E3*0.48</f>
        <v>12999.168</v>
      </c>
      <c r="N3" s="33">
        <f t="shared" ref="N3:N13" si="5">B3*C3*F3*0.26</f>
        <v>761.67000000000007</v>
      </c>
      <c r="O3" s="32">
        <f>L3+N3</f>
        <v>2050.65</v>
      </c>
      <c r="P3" s="22">
        <f t="shared" ref="P3:R13" si="6">O3/$H3</f>
        <v>6.8355000000000006</v>
      </c>
      <c r="Q3" s="32">
        <f t="shared" ref="Q3:Q13" si="7">K3+M3</f>
        <v>17061.407999999999</v>
      </c>
      <c r="R3" s="22">
        <f t="shared" si="6"/>
        <v>56.871359999999996</v>
      </c>
    </row>
    <row r="4" spans="1:18" x14ac:dyDescent="0.25">
      <c r="A4" s="2" t="s">
        <v>19</v>
      </c>
      <c r="B4" s="8">
        <v>393131</v>
      </c>
      <c r="C4" s="9">
        <v>0.93</v>
      </c>
      <c r="D4" s="10">
        <v>0.52</v>
      </c>
      <c r="E4" s="27">
        <f t="shared" si="0"/>
        <v>8.3199999999999996E-2</v>
      </c>
      <c r="F4" s="10">
        <v>1.0999999999999999E-2</v>
      </c>
      <c r="G4" s="9">
        <v>0.51</v>
      </c>
      <c r="H4" s="34">
        <v>313</v>
      </c>
      <c r="I4" s="11"/>
      <c r="J4" s="28">
        <f t="shared" ref="J4:J13" si="8">B4*C4*G4*0.19</f>
        <v>35427.786327000002</v>
      </c>
      <c r="K4" s="28">
        <f t="shared" ref="K4:K13" si="9">B4*C4*E4*0.15</f>
        <v>4562.8356383999999</v>
      </c>
      <c r="L4" s="28">
        <f t="shared" ref="L4:L13" si="10">B4*C4*F4*0.44</f>
        <v>1769.5612572</v>
      </c>
      <c r="M4" s="28">
        <f t="shared" ref="M4:M13" si="11">B4*C4*E4*0.48</f>
        <v>14601.07404288</v>
      </c>
      <c r="N4" s="28">
        <f t="shared" si="5"/>
        <v>1045.6498338000001</v>
      </c>
      <c r="O4" s="28">
        <f>L4+N4</f>
        <v>2815.2110910000001</v>
      </c>
      <c r="P4" s="29">
        <f t="shared" si="6"/>
        <v>8.9942846357827477</v>
      </c>
      <c r="Q4" s="28">
        <f>K4+M4</f>
        <v>19163.909681279998</v>
      </c>
      <c r="R4" s="26">
        <f t="shared" si="6"/>
        <v>61.226548502492008</v>
      </c>
    </row>
    <row r="5" spans="1:18" x14ac:dyDescent="0.25">
      <c r="A5" s="2"/>
      <c r="B5" s="8"/>
      <c r="C5" s="9"/>
      <c r="D5" s="10"/>
      <c r="E5" s="27">
        <f t="shared" si="0"/>
        <v>0</v>
      </c>
      <c r="F5" s="10"/>
      <c r="G5" s="9"/>
      <c r="H5" s="21"/>
      <c r="I5" s="11"/>
      <c r="J5" s="28">
        <f t="shared" ref="J5" si="12">B5*C5*G5*0.19</f>
        <v>0</v>
      </c>
      <c r="K5" s="28">
        <f t="shared" ref="K5" si="13">B5*C5*E5*0.15</f>
        <v>0</v>
      </c>
      <c r="L5" s="28">
        <f t="shared" ref="L5" si="14">B5*C5*F5*0.44</f>
        <v>0</v>
      </c>
      <c r="M5" s="28">
        <f t="shared" ref="M5" si="15">B5*C5*E5*0.48</f>
        <v>0</v>
      </c>
      <c r="N5" s="28">
        <f t="shared" ref="N5" si="16">B5*C5*F5*0.26</f>
        <v>0</v>
      </c>
      <c r="O5" s="28">
        <f>L5+N5</f>
        <v>0</v>
      </c>
      <c r="P5" s="29" t="e">
        <f t="shared" ref="P5" si="17">O5/$H5</f>
        <v>#DIV/0!</v>
      </c>
      <c r="Q5" s="28">
        <f t="shared" si="7"/>
        <v>0</v>
      </c>
      <c r="R5" s="26" t="e">
        <f t="shared" si="6"/>
        <v>#DIV/0!</v>
      </c>
    </row>
    <row r="6" spans="1:18" x14ac:dyDescent="0.25">
      <c r="A6" s="2"/>
      <c r="B6" s="8"/>
      <c r="C6" s="9"/>
      <c r="D6" s="10"/>
      <c r="E6" s="27">
        <f t="shared" si="0"/>
        <v>0</v>
      </c>
      <c r="F6" s="10"/>
      <c r="G6" s="9"/>
      <c r="H6" s="21"/>
      <c r="I6" s="11"/>
      <c r="J6" s="28">
        <f t="shared" ref="J6" si="18">B6*C6*G6*0.19</f>
        <v>0</v>
      </c>
      <c r="K6" s="28">
        <f t="shared" ref="K6" si="19">B6*C6*E6*0.15</f>
        <v>0</v>
      </c>
      <c r="L6" s="28">
        <f t="shared" ref="L6" si="20">B6*C6*F6*0.44</f>
        <v>0</v>
      </c>
      <c r="M6" s="28">
        <f t="shared" ref="M6" si="21">B6*C6*E6*0.48</f>
        <v>0</v>
      </c>
      <c r="N6" s="28">
        <f t="shared" ref="N6" si="22">B6*C6*F6*0.26</f>
        <v>0</v>
      </c>
      <c r="O6" s="28">
        <f>L6+N6</f>
        <v>0</v>
      </c>
      <c r="P6" s="29" t="e">
        <f t="shared" ref="P6" si="23">O6/$H6</f>
        <v>#DIV/0!</v>
      </c>
      <c r="Q6" s="28">
        <f t="shared" ref="Q6" si="24">K6+M6</f>
        <v>0</v>
      </c>
      <c r="R6" s="26" t="e">
        <f t="shared" ref="R6" si="25">Q6/$H6</f>
        <v>#DIV/0!</v>
      </c>
    </row>
    <row r="7" spans="1:18" x14ac:dyDescent="0.25">
      <c r="A7" s="2"/>
      <c r="B7" s="8"/>
      <c r="C7" s="9"/>
      <c r="D7" s="10"/>
      <c r="E7" s="27">
        <f t="shared" si="0"/>
        <v>0</v>
      </c>
      <c r="F7" s="10"/>
      <c r="G7" s="9"/>
      <c r="H7" s="21"/>
      <c r="I7" s="11"/>
      <c r="J7" s="25"/>
      <c r="K7" s="25"/>
      <c r="L7" s="25"/>
      <c r="M7" s="25"/>
      <c r="N7" s="25"/>
      <c r="O7" s="25"/>
      <c r="P7" s="26"/>
      <c r="Q7" s="25"/>
      <c r="R7" s="26"/>
    </row>
    <row r="8" spans="1:18" x14ac:dyDescent="0.25">
      <c r="A8" s="2"/>
      <c r="B8" s="8"/>
      <c r="C8" s="9"/>
      <c r="D8" s="10"/>
      <c r="E8" s="27">
        <f t="shared" si="0"/>
        <v>0</v>
      </c>
      <c r="F8" s="10"/>
      <c r="G8" s="9"/>
      <c r="H8" s="21"/>
      <c r="I8" s="11"/>
      <c r="J8" s="25"/>
      <c r="K8" s="25"/>
      <c r="L8" s="25"/>
      <c r="M8" s="25"/>
      <c r="N8" s="25"/>
      <c r="O8" s="25"/>
      <c r="P8" s="26"/>
      <c r="Q8" s="25"/>
      <c r="R8" s="26"/>
    </row>
    <row r="9" spans="1:18" x14ac:dyDescent="0.25">
      <c r="A9" s="2"/>
      <c r="B9" s="8"/>
      <c r="C9" s="9"/>
      <c r="D9" s="10"/>
      <c r="E9" s="27">
        <f>D9/6.25</f>
        <v>0</v>
      </c>
      <c r="F9" s="10"/>
      <c r="G9" s="9"/>
      <c r="H9" s="21"/>
      <c r="I9" s="11"/>
      <c r="J9" s="25"/>
      <c r="K9" s="25"/>
      <c r="L9" s="25"/>
      <c r="M9" s="25"/>
      <c r="N9" s="25"/>
      <c r="O9" s="25"/>
      <c r="P9" s="26"/>
      <c r="Q9" s="25"/>
      <c r="R9" s="26"/>
    </row>
    <row r="10" spans="1:18" x14ac:dyDescent="0.25">
      <c r="A10" s="2"/>
      <c r="B10" s="8"/>
      <c r="C10" s="9"/>
      <c r="D10" s="10"/>
      <c r="E10" s="27">
        <f t="shared" si="0"/>
        <v>0</v>
      </c>
      <c r="F10" s="10"/>
      <c r="G10" s="9"/>
      <c r="H10" s="21"/>
      <c r="I10" s="11"/>
      <c r="J10" s="25"/>
      <c r="K10" s="25"/>
      <c r="L10" s="25"/>
      <c r="M10" s="25"/>
      <c r="N10" s="25"/>
      <c r="O10" s="25"/>
      <c r="P10" s="26"/>
      <c r="Q10" s="25"/>
      <c r="R10" s="26"/>
    </row>
    <row r="11" spans="1:18" x14ac:dyDescent="0.25">
      <c r="A11" s="2"/>
      <c r="B11" s="8"/>
      <c r="C11" s="9"/>
      <c r="D11" s="10"/>
      <c r="E11" s="27">
        <f t="shared" si="0"/>
        <v>0</v>
      </c>
      <c r="F11" s="10"/>
      <c r="G11" s="9"/>
      <c r="H11" s="21"/>
      <c r="I11" s="11"/>
      <c r="J11" s="25"/>
      <c r="K11" s="25"/>
      <c r="L11" s="25"/>
      <c r="M11" s="25"/>
      <c r="N11" s="25"/>
      <c r="O11" s="25"/>
      <c r="P11" s="26"/>
      <c r="Q11" s="25"/>
      <c r="R11" s="26"/>
    </row>
    <row r="12" spans="1:18" x14ac:dyDescent="0.25">
      <c r="A12" s="2"/>
      <c r="B12" s="8"/>
      <c r="C12" s="9"/>
      <c r="D12" s="10"/>
      <c r="E12" s="27">
        <f t="shared" si="0"/>
        <v>0</v>
      </c>
      <c r="F12" s="10"/>
      <c r="G12" s="9"/>
      <c r="H12" s="21"/>
      <c r="I12" s="11"/>
      <c r="J12" s="25"/>
      <c r="K12" s="25"/>
      <c r="L12" s="25"/>
      <c r="M12" s="25"/>
      <c r="N12" s="25"/>
      <c r="O12" s="25"/>
      <c r="P12" s="26"/>
      <c r="Q12" s="25"/>
      <c r="R12" s="26"/>
    </row>
    <row r="13" spans="1:18" x14ac:dyDescent="0.25">
      <c r="A13" s="3" t="s">
        <v>20</v>
      </c>
      <c r="B13" s="8"/>
      <c r="C13" s="9">
        <v>0.96</v>
      </c>
      <c r="D13" s="10">
        <v>0.45</v>
      </c>
      <c r="E13" s="24">
        <f t="shared" ref="E13" si="26">D13/6.25</f>
        <v>7.2000000000000008E-2</v>
      </c>
      <c r="F13" s="10">
        <v>1.2E-2</v>
      </c>
      <c r="G13" s="9">
        <v>0.51</v>
      </c>
      <c r="H13" s="21"/>
      <c r="I13" s="11"/>
      <c r="J13" s="5">
        <f t="shared" si="8"/>
        <v>0</v>
      </c>
      <c r="K13" s="5">
        <f t="shared" si="9"/>
        <v>0</v>
      </c>
      <c r="L13" s="5">
        <f t="shared" si="10"/>
        <v>0</v>
      </c>
      <c r="M13" s="5">
        <f t="shared" si="11"/>
        <v>0</v>
      </c>
      <c r="N13" s="5">
        <f t="shared" si="5"/>
        <v>0</v>
      </c>
      <c r="O13" s="5">
        <f>L13+N13</f>
        <v>0</v>
      </c>
      <c r="P13" s="22" t="e">
        <f t="shared" si="6"/>
        <v>#DIV/0!</v>
      </c>
      <c r="Q13" s="5">
        <f t="shared" si="7"/>
        <v>0</v>
      </c>
      <c r="R13" s="22" t="e">
        <f t="shared" si="6"/>
        <v>#DIV/0!</v>
      </c>
    </row>
    <row r="14" spans="1:18" x14ac:dyDescent="0.25">
      <c r="J14" s="6"/>
      <c r="K14" s="6"/>
      <c r="L14" s="6"/>
      <c r="M14" s="6"/>
      <c r="N14" s="6"/>
      <c r="P14" s="20"/>
      <c r="R14" s="20"/>
    </row>
    <row r="15" spans="1:18" ht="18.75" x14ac:dyDescent="0.3">
      <c r="A15" s="4" t="s">
        <v>21</v>
      </c>
      <c r="B15" s="19">
        <f>SUM(B2:B13)</f>
        <v>1093131</v>
      </c>
      <c r="C15" s="2"/>
      <c r="D15" s="2"/>
      <c r="E15" s="12"/>
      <c r="F15" s="2"/>
      <c r="G15" s="2"/>
      <c r="H15" s="19">
        <f>SUM(H2:H13)</f>
        <v>913</v>
      </c>
      <c r="I15" s="2"/>
      <c r="J15" s="7">
        <f>SUM(J2:J13)</f>
        <v>98509.686327000003</v>
      </c>
      <c r="K15" s="7">
        <f t="shared" ref="K15:N15" si="27">SUM(K2:K13)</f>
        <v>12140.475638399999</v>
      </c>
      <c r="L15" s="7">
        <f t="shared" si="27"/>
        <v>4777.1812571999999</v>
      </c>
      <c r="M15" s="7">
        <f t="shared" si="27"/>
        <v>38849.522042880002</v>
      </c>
      <c r="N15" s="7">
        <f t="shared" si="27"/>
        <v>2822.8798338000001</v>
      </c>
      <c r="O15" s="7">
        <f>SUM(O2:O13)</f>
        <v>7600.0610910000005</v>
      </c>
      <c r="P15" s="23">
        <f>O15/$H15</f>
        <v>8.3242728269441404</v>
      </c>
      <c r="Q15" s="7">
        <f>SUM(Q2:Q13)</f>
        <v>50989.997681280001</v>
      </c>
      <c r="R15" s="23">
        <f>Q15/$H15</f>
        <v>55.848847405564079</v>
      </c>
    </row>
    <row r="16" spans="1:18" x14ac:dyDescent="0.25">
      <c r="P16" s="20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8330-752C-45BC-B3F2-D0D937B7ECC9}">
  <dimension ref="A1:R16"/>
  <sheetViews>
    <sheetView tabSelected="1" workbookViewId="0">
      <selection activeCell="E23" sqref="E23"/>
    </sheetView>
  </sheetViews>
  <sheetFormatPr defaultColWidth="15.7109375" defaultRowHeight="15" x14ac:dyDescent="0.25"/>
  <cols>
    <col min="1" max="1" width="23.85546875" bestFit="1" customWidth="1"/>
    <col min="2" max="2" width="16" bestFit="1" customWidth="1"/>
    <col min="3" max="3" width="16.28515625" bestFit="1" customWidth="1"/>
    <col min="4" max="4" width="15.28515625" bestFit="1" customWidth="1"/>
    <col min="5" max="5" width="12.28515625" style="1" customWidth="1"/>
    <col min="6" max="6" width="11.85546875" customWidth="1"/>
    <col min="7" max="7" width="12.28515625" customWidth="1"/>
    <col min="8" max="8" width="32.42578125" bestFit="1" customWidth="1"/>
    <col min="9" max="9" width="9.140625"/>
    <col min="10" max="10" width="15.28515625" customWidth="1"/>
    <col min="11" max="16" width="13.140625" customWidth="1"/>
  </cols>
  <sheetData>
    <row r="1" spans="1:18" s="16" customForma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6" t="s">
        <v>16</v>
      </c>
    </row>
    <row r="2" spans="1:18" x14ac:dyDescent="0.25">
      <c r="A2" s="35" t="s">
        <v>22</v>
      </c>
      <c r="B2" s="13">
        <v>569</v>
      </c>
      <c r="C2" s="9">
        <v>0.93</v>
      </c>
      <c r="D2" s="10">
        <v>0.56000000000000005</v>
      </c>
      <c r="E2" s="27">
        <f>D2/6.25</f>
        <v>8.9600000000000013E-2</v>
      </c>
      <c r="F2" s="10">
        <v>1.9E-2</v>
      </c>
      <c r="G2" s="10">
        <v>0.45565</v>
      </c>
      <c r="H2" s="36">
        <v>1.655</v>
      </c>
      <c r="I2" s="11"/>
      <c r="J2" s="14">
        <f>B2*C2*G2*0.19</f>
        <v>45.812098995000007</v>
      </c>
      <c r="K2" s="31">
        <f>B2*C2*E2*0.15</f>
        <v>7.1120448000000023</v>
      </c>
      <c r="L2" s="31">
        <f>B2*C2*F2*0.44</f>
        <v>4.4238612000000002</v>
      </c>
      <c r="M2" s="31">
        <f>B2*C2*E2*0.48</f>
        <v>22.758543360000004</v>
      </c>
      <c r="N2" s="30">
        <f>B2*C2*F2*0.26</f>
        <v>2.6140998000000004</v>
      </c>
      <c r="O2" s="22">
        <f t="shared" ref="O2:O8" si="0">L2+N2</f>
        <v>7.037961000000001</v>
      </c>
      <c r="P2" s="22">
        <f>O2/$H2</f>
        <v>4.2525444108761334</v>
      </c>
      <c r="Q2" s="22">
        <f>K2+M2</f>
        <v>29.870588160000008</v>
      </c>
      <c r="R2" s="22">
        <f>Q2/$H2</f>
        <v>18.048693752265866</v>
      </c>
    </row>
    <row r="3" spans="1:18" x14ac:dyDescent="0.25">
      <c r="A3" s="35" t="s">
        <v>23</v>
      </c>
      <c r="B3" s="8">
        <v>3493</v>
      </c>
      <c r="C3" s="9">
        <v>0.93</v>
      </c>
      <c r="D3" s="10">
        <v>0.54</v>
      </c>
      <c r="E3" s="27">
        <f t="shared" ref="E3:E13" si="1">D3/6.25</f>
        <v>8.6400000000000005E-2</v>
      </c>
      <c r="F3" s="10">
        <v>1.9E-2</v>
      </c>
      <c r="G3" s="10">
        <v>0.46590999999999999</v>
      </c>
      <c r="H3" s="36">
        <v>8.1679999999999993</v>
      </c>
      <c r="I3" s="11"/>
      <c r="J3" s="5">
        <f t="shared" ref="J3:J13" si="2">B3*C3*G3*0.19</f>
        <v>287.56575542100001</v>
      </c>
      <c r="K3" s="33">
        <f t="shared" ref="K3:K13" si="3">B3*C3*E3*0.15</f>
        <v>42.100430400000008</v>
      </c>
      <c r="L3" s="33">
        <f t="shared" ref="L3:L13" si="4">B3*C3*F3*0.44</f>
        <v>27.1573764</v>
      </c>
      <c r="M3" s="33">
        <f t="shared" ref="M3:M13" si="5">B3*C3*E3*0.48</f>
        <v>134.72137728000001</v>
      </c>
      <c r="N3" s="33">
        <f t="shared" ref="N3:N13" si="6">B3*C3*F3*0.26</f>
        <v>16.047540600000001</v>
      </c>
      <c r="O3" s="32">
        <f t="shared" si="0"/>
        <v>43.204917000000002</v>
      </c>
      <c r="P3" s="22">
        <f t="shared" ref="P3:R13" si="7">O3/$H3</f>
        <v>5.2895344025465239</v>
      </c>
      <c r="Q3" s="32">
        <f t="shared" ref="Q3:Q13" si="8">K3+M3</f>
        <v>176.82180768000001</v>
      </c>
      <c r="R3" s="22">
        <f t="shared" si="7"/>
        <v>21.648115533790403</v>
      </c>
    </row>
    <row r="4" spans="1:18" x14ac:dyDescent="0.25">
      <c r="A4" s="35" t="s">
        <v>24</v>
      </c>
      <c r="B4" s="8">
        <v>3281</v>
      </c>
      <c r="C4" s="9">
        <v>0.93</v>
      </c>
      <c r="D4" s="10">
        <v>0.53</v>
      </c>
      <c r="E4" s="27">
        <f t="shared" si="1"/>
        <v>8.48E-2</v>
      </c>
      <c r="F4" s="10">
        <v>1.6E-2</v>
      </c>
      <c r="G4" s="10">
        <v>0.47320000000000001</v>
      </c>
      <c r="H4" s="36">
        <v>7.3789999999999996</v>
      </c>
      <c r="I4" s="11"/>
      <c r="J4" s="28">
        <f t="shared" si="2"/>
        <v>274.33897764000005</v>
      </c>
      <c r="K4" s="28">
        <f t="shared" si="3"/>
        <v>38.812917599999999</v>
      </c>
      <c r="L4" s="28">
        <f t="shared" si="4"/>
        <v>21.481363200000004</v>
      </c>
      <c r="M4" s="28">
        <f t="shared" si="5"/>
        <v>124.20133632000001</v>
      </c>
      <c r="N4" s="28">
        <f t="shared" si="6"/>
        <v>12.693532800000003</v>
      </c>
      <c r="O4" s="28">
        <f t="shared" si="0"/>
        <v>34.174896000000004</v>
      </c>
      <c r="P4" s="29">
        <f t="shared" si="7"/>
        <v>4.6313722726656739</v>
      </c>
      <c r="Q4" s="28">
        <f>K4+M4</f>
        <v>163.01425392000002</v>
      </c>
      <c r="R4" s="26">
        <f t="shared" si="7"/>
        <v>22.091645740615263</v>
      </c>
    </row>
    <row r="5" spans="1:18" x14ac:dyDescent="0.25">
      <c r="A5" s="35" t="s">
        <v>25</v>
      </c>
      <c r="B5" s="8">
        <v>7232</v>
      </c>
      <c r="C5" s="9">
        <v>0.93</v>
      </c>
      <c r="D5" s="10">
        <v>0.5</v>
      </c>
      <c r="E5" s="27">
        <f t="shared" si="1"/>
        <v>0.08</v>
      </c>
      <c r="F5" s="10">
        <v>1.38E-2</v>
      </c>
      <c r="G5" s="10">
        <v>0.4501</v>
      </c>
      <c r="H5" s="36">
        <v>20.436</v>
      </c>
      <c r="I5" s="11"/>
      <c r="J5" s="28">
        <f t="shared" si="2"/>
        <v>575.18026943999996</v>
      </c>
      <c r="K5" s="28">
        <f t="shared" si="3"/>
        <v>80.709119999999999</v>
      </c>
      <c r="L5" s="28">
        <f t="shared" si="4"/>
        <v>40.838814720000002</v>
      </c>
      <c r="M5" s="28">
        <f t="shared" si="5"/>
        <v>258.269184</v>
      </c>
      <c r="N5" s="28">
        <f t="shared" si="6"/>
        <v>24.132026880000002</v>
      </c>
      <c r="O5" s="28">
        <f t="shared" si="0"/>
        <v>64.9708416</v>
      </c>
      <c r="P5" s="29">
        <f t="shared" si="7"/>
        <v>3.1792347621843806</v>
      </c>
      <c r="Q5" s="28">
        <f t="shared" si="8"/>
        <v>338.97830399999998</v>
      </c>
      <c r="R5" s="26">
        <f t="shared" si="7"/>
        <v>16.587311802701116</v>
      </c>
    </row>
    <row r="6" spans="1:18" x14ac:dyDescent="0.25">
      <c r="A6" s="35" t="s">
        <v>26</v>
      </c>
      <c r="B6" s="8">
        <v>19944</v>
      </c>
      <c r="C6" s="9">
        <v>0.93</v>
      </c>
      <c r="D6" s="10">
        <v>0.495</v>
      </c>
      <c r="E6" s="27">
        <f t="shared" si="1"/>
        <v>7.9199999999999993E-2</v>
      </c>
      <c r="F6" s="10">
        <v>1.2500000000000001E-2</v>
      </c>
      <c r="G6" s="10">
        <v>0.45229999999999998</v>
      </c>
      <c r="H6" s="36">
        <v>30.359000000000002</v>
      </c>
      <c r="I6" s="11"/>
      <c r="J6" s="28">
        <f t="shared" si="2"/>
        <v>1593.9526010400002</v>
      </c>
      <c r="K6" s="28">
        <f t="shared" si="3"/>
        <v>220.34928959999999</v>
      </c>
      <c r="L6" s="28">
        <f t="shared" si="4"/>
        <v>102.01356000000003</v>
      </c>
      <c r="M6" s="28">
        <f t="shared" si="5"/>
        <v>705.11772671999995</v>
      </c>
      <c r="N6" s="28">
        <f t="shared" si="6"/>
        <v>60.280740000000016</v>
      </c>
      <c r="O6" s="28">
        <f t="shared" si="0"/>
        <v>162.29430000000005</v>
      </c>
      <c r="P6" s="29">
        <f t="shared" si="7"/>
        <v>5.3458381369610342</v>
      </c>
      <c r="Q6" s="28">
        <f t="shared" si="8"/>
        <v>925.46701631999997</v>
      </c>
      <c r="R6" s="26">
        <f t="shared" si="7"/>
        <v>30.484107392206592</v>
      </c>
    </row>
    <row r="7" spans="1:18" x14ac:dyDescent="0.25">
      <c r="A7" s="35" t="s">
        <v>27</v>
      </c>
      <c r="B7" s="8">
        <v>4623</v>
      </c>
      <c r="C7" s="9">
        <v>0.93</v>
      </c>
      <c r="D7" s="10">
        <v>0.48</v>
      </c>
      <c r="E7" s="27">
        <f t="shared" si="1"/>
        <v>7.6799999999999993E-2</v>
      </c>
      <c r="F7" s="10">
        <v>1.2800000000000001E-2</v>
      </c>
      <c r="G7" s="10">
        <v>0.45569999999999999</v>
      </c>
      <c r="H7" s="36">
        <v>9.6059999999999999</v>
      </c>
      <c r="I7" s="11"/>
      <c r="J7" s="14">
        <f>B7*C7*G7*0.19</f>
        <v>372.25408436999999</v>
      </c>
      <c r="K7" s="31">
        <f>B7*C7*E7*0.15</f>
        <v>49.528972799999998</v>
      </c>
      <c r="L7" s="31">
        <f>B7*C7*F7*0.44</f>
        <v>24.214164480000004</v>
      </c>
      <c r="M7" s="31">
        <f>B7*C7*E7*0.48</f>
        <v>158.49271296000001</v>
      </c>
      <c r="N7" s="30">
        <f>B7*C7*F7*0.26</f>
        <v>14.308369920000002</v>
      </c>
      <c r="O7" s="22">
        <f t="shared" si="0"/>
        <v>38.522534400000005</v>
      </c>
      <c r="P7" s="22">
        <f>O7/$H7</f>
        <v>4.010257589006871</v>
      </c>
      <c r="Q7" s="22">
        <f>K7+M7</f>
        <v>208.02168576</v>
      </c>
      <c r="R7" s="22">
        <f>Q7/$H7</f>
        <v>21.655390980637101</v>
      </c>
    </row>
    <row r="8" spans="1:18" x14ac:dyDescent="0.25">
      <c r="A8" s="35" t="s">
        <v>28</v>
      </c>
      <c r="B8" s="8">
        <v>20239</v>
      </c>
      <c r="C8" s="9">
        <v>0.93</v>
      </c>
      <c r="D8" s="10">
        <v>0.48</v>
      </c>
      <c r="E8" s="27">
        <f t="shared" si="1"/>
        <v>7.6799999999999993E-2</v>
      </c>
      <c r="F8" s="10">
        <v>1.17E-2</v>
      </c>
      <c r="G8" s="10">
        <v>0.42830000000000001</v>
      </c>
      <c r="H8" s="36">
        <v>56.225000000000001</v>
      </c>
      <c r="I8" s="11"/>
      <c r="J8" s="5">
        <f t="shared" ref="J8" si="9">B8*C8*G8*0.19</f>
        <v>1531.6998657900001</v>
      </c>
      <c r="K8" s="33">
        <f t="shared" ref="K8" si="10">B8*C8*E8*0.15</f>
        <v>216.8325504</v>
      </c>
      <c r="L8" s="33">
        <f t="shared" ref="L8" si="11">B8*C8*F8*0.44</f>
        <v>96.89704596</v>
      </c>
      <c r="M8" s="33">
        <f t="shared" ref="M8" si="12">B8*C8*E8*0.48</f>
        <v>693.86416127999996</v>
      </c>
      <c r="N8" s="33">
        <f t="shared" ref="N8" si="13">B8*C8*F8*0.26</f>
        <v>57.257345340000008</v>
      </c>
      <c r="O8" s="32">
        <f t="shared" si="0"/>
        <v>154.15439130000001</v>
      </c>
      <c r="P8" s="22">
        <f t="shared" ref="P8" si="14">O8/$H8</f>
        <v>2.7417410635838153</v>
      </c>
      <c r="Q8" s="32">
        <f t="shared" ref="Q8" si="15">K8+M8</f>
        <v>910.69671167999991</v>
      </c>
      <c r="R8" s="22">
        <f t="shared" ref="R8" si="16">Q8/$H8</f>
        <v>16.19736259101823</v>
      </c>
    </row>
    <row r="9" spans="1:18" x14ac:dyDescent="0.25">
      <c r="A9" s="2"/>
      <c r="B9" s="8"/>
      <c r="C9" s="9"/>
      <c r="D9" s="10"/>
      <c r="E9" s="27">
        <f>D9/6.25</f>
        <v>0</v>
      </c>
      <c r="F9" s="10"/>
      <c r="G9" s="9"/>
      <c r="H9" s="21"/>
      <c r="I9" s="11"/>
      <c r="J9" s="25"/>
      <c r="K9" s="25"/>
      <c r="L9" s="25"/>
      <c r="M9" s="25"/>
      <c r="N9" s="25"/>
      <c r="O9" s="25"/>
      <c r="P9" s="26"/>
      <c r="Q9" s="25"/>
      <c r="R9" s="26"/>
    </row>
    <row r="10" spans="1:18" x14ac:dyDescent="0.25">
      <c r="A10" s="2"/>
      <c r="B10" s="8"/>
      <c r="C10" s="9"/>
      <c r="D10" s="10"/>
      <c r="E10" s="27">
        <f t="shared" si="1"/>
        <v>0</v>
      </c>
      <c r="F10" s="10"/>
      <c r="G10" s="9"/>
      <c r="H10" s="21"/>
      <c r="I10" s="11"/>
      <c r="J10" s="25"/>
      <c r="K10" s="25"/>
      <c r="L10" s="25"/>
      <c r="M10" s="25"/>
      <c r="N10" s="25"/>
      <c r="O10" s="25"/>
      <c r="P10" s="26"/>
      <c r="Q10" s="25"/>
      <c r="R10" s="26"/>
    </row>
    <row r="11" spans="1:18" x14ac:dyDescent="0.25">
      <c r="A11" s="2"/>
      <c r="B11" s="8"/>
      <c r="C11" s="9"/>
      <c r="D11" s="10"/>
      <c r="E11" s="27">
        <f t="shared" si="1"/>
        <v>0</v>
      </c>
      <c r="F11" s="10"/>
      <c r="G11" s="9"/>
      <c r="H11" s="21"/>
      <c r="I11" s="11"/>
      <c r="J11" s="25"/>
      <c r="K11" s="25"/>
      <c r="L11" s="25"/>
      <c r="M11" s="25"/>
      <c r="N11" s="25"/>
      <c r="O11" s="25"/>
      <c r="P11" s="26"/>
      <c r="Q11" s="25"/>
      <c r="R11" s="26"/>
    </row>
    <row r="12" spans="1:18" x14ac:dyDescent="0.25">
      <c r="A12" s="2"/>
      <c r="B12" s="8"/>
      <c r="C12" s="9"/>
      <c r="D12" s="10"/>
      <c r="E12" s="27">
        <f t="shared" si="1"/>
        <v>0</v>
      </c>
      <c r="F12" s="10"/>
      <c r="G12" s="9"/>
      <c r="H12" s="21"/>
      <c r="I12" s="11"/>
      <c r="J12" s="25"/>
      <c r="K12" s="25"/>
      <c r="L12" s="25"/>
      <c r="M12" s="25"/>
      <c r="N12" s="25"/>
      <c r="O12" s="25"/>
      <c r="P12" s="26"/>
      <c r="Q12" s="25"/>
      <c r="R12" s="26"/>
    </row>
    <row r="13" spans="1:18" x14ac:dyDescent="0.25">
      <c r="A13" s="3" t="s">
        <v>20</v>
      </c>
      <c r="B13" s="8"/>
      <c r="C13" s="9"/>
      <c r="D13" s="10"/>
      <c r="E13" s="24">
        <f t="shared" si="1"/>
        <v>0</v>
      </c>
      <c r="F13" s="10"/>
      <c r="G13" s="9"/>
      <c r="H13" s="21"/>
      <c r="I13" s="11"/>
      <c r="J13" s="5">
        <f t="shared" si="2"/>
        <v>0</v>
      </c>
      <c r="K13" s="5">
        <f t="shared" si="3"/>
        <v>0</v>
      </c>
      <c r="L13" s="5">
        <f t="shared" si="4"/>
        <v>0</v>
      </c>
      <c r="M13" s="5">
        <f t="shared" si="5"/>
        <v>0</v>
      </c>
      <c r="N13" s="5">
        <f t="shared" si="6"/>
        <v>0</v>
      </c>
      <c r="O13" s="5">
        <f>L13+N13</f>
        <v>0</v>
      </c>
      <c r="P13" s="22" t="e">
        <f t="shared" si="7"/>
        <v>#DIV/0!</v>
      </c>
      <c r="Q13" s="5">
        <f t="shared" si="8"/>
        <v>0</v>
      </c>
      <c r="R13" s="22" t="e">
        <f t="shared" si="7"/>
        <v>#DIV/0!</v>
      </c>
    </row>
    <row r="14" spans="1:18" x14ac:dyDescent="0.25">
      <c r="J14" s="6"/>
      <c r="K14" s="6"/>
      <c r="L14" s="6"/>
      <c r="M14" s="6"/>
      <c r="N14" s="6"/>
      <c r="P14" s="20"/>
      <c r="R14" s="20"/>
    </row>
    <row r="15" spans="1:18" ht="18.75" x14ac:dyDescent="0.3">
      <c r="A15" s="4" t="s">
        <v>21</v>
      </c>
      <c r="B15" s="19">
        <f>SUM(B2:B13)</f>
        <v>59381</v>
      </c>
      <c r="C15" s="2"/>
      <c r="D15" s="2"/>
      <c r="E15" s="12"/>
      <c r="F15" s="2"/>
      <c r="G15" s="2"/>
      <c r="H15" s="19">
        <f>SUM(H2:H13)</f>
        <v>133.828</v>
      </c>
      <c r="I15" s="2"/>
      <c r="J15" s="7">
        <f>SUM(J2:J13)</f>
        <v>4680.8036526960004</v>
      </c>
      <c r="K15" s="7">
        <f t="shared" ref="K15:N15" si="17">SUM(K2:K13)</f>
        <v>655.44532559999993</v>
      </c>
      <c r="L15" s="7">
        <f t="shared" si="17"/>
        <v>317.02618596000002</v>
      </c>
      <c r="M15" s="7">
        <f t="shared" si="17"/>
        <v>2097.4250419199998</v>
      </c>
      <c r="N15" s="7">
        <f t="shared" si="17"/>
        <v>187.33365534000001</v>
      </c>
      <c r="O15" s="7">
        <f>SUM(O2:O13)</f>
        <v>504.35984130000008</v>
      </c>
      <c r="P15" s="23">
        <f>O15/$H15</f>
        <v>3.7687168701617004</v>
      </c>
      <c r="Q15" s="7">
        <f>SUM(Q2:Q13)</f>
        <v>2752.8703675199999</v>
      </c>
      <c r="R15" s="23">
        <f>Q15/$H15</f>
        <v>20.570212268882447</v>
      </c>
    </row>
    <row r="16" spans="1:18" x14ac:dyDescent="0.25">
      <c r="P16" s="20"/>
    </row>
  </sheetData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333AE-4C63-4744-B496-107981A7F53D}">
  <dimension ref="A1:R16"/>
  <sheetViews>
    <sheetView workbookViewId="0">
      <selection activeCell="H29" sqref="H29"/>
    </sheetView>
  </sheetViews>
  <sheetFormatPr defaultColWidth="15.7109375" defaultRowHeight="15" x14ac:dyDescent="0.25"/>
  <cols>
    <col min="1" max="1" width="25.42578125" customWidth="1"/>
    <col min="2" max="2" width="16" bestFit="1" customWidth="1"/>
    <col min="3" max="3" width="16.28515625" bestFit="1" customWidth="1"/>
    <col min="4" max="4" width="15.28515625" bestFit="1" customWidth="1"/>
    <col min="5" max="5" width="12.28515625" style="1" customWidth="1"/>
    <col min="6" max="6" width="11.85546875" customWidth="1"/>
    <col min="7" max="7" width="12.28515625" customWidth="1"/>
    <col min="8" max="8" width="32.42578125" bestFit="1" customWidth="1"/>
    <col min="10" max="10" width="15.28515625" customWidth="1"/>
    <col min="11" max="16" width="13.140625" customWidth="1"/>
  </cols>
  <sheetData>
    <row r="1" spans="1:18" s="16" customFormat="1" x14ac:dyDescent="0.25">
      <c r="A1" s="15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J1" s="18" t="s">
        <v>8</v>
      </c>
      <c r="K1" s="18" t="s">
        <v>9</v>
      </c>
      <c r="L1" s="18" t="s">
        <v>10</v>
      </c>
      <c r="M1" s="18" t="s">
        <v>11</v>
      </c>
      <c r="N1" s="18" t="s">
        <v>12</v>
      </c>
      <c r="O1" s="18" t="s">
        <v>13</v>
      </c>
      <c r="P1" s="18" t="s">
        <v>14</v>
      </c>
      <c r="Q1" s="18" t="s">
        <v>15</v>
      </c>
      <c r="R1" s="16" t="s">
        <v>16</v>
      </c>
    </row>
    <row r="2" spans="1:18" x14ac:dyDescent="0.25">
      <c r="A2" s="35" t="s">
        <v>29</v>
      </c>
      <c r="B2" s="13">
        <v>13557</v>
      </c>
      <c r="C2" s="9">
        <v>0.93</v>
      </c>
      <c r="D2" s="10">
        <v>0.5</v>
      </c>
      <c r="E2" s="27">
        <v>7.5800000000000006E-2</v>
      </c>
      <c r="F2" s="10">
        <v>1.2699999999999999E-2</v>
      </c>
      <c r="G2" s="10">
        <v>0.4531</v>
      </c>
      <c r="H2" s="34">
        <v>16702</v>
      </c>
      <c r="I2" s="11"/>
      <c r="J2" s="14">
        <f>B2*C2*G2*0.19</f>
        <v>1085.41097289</v>
      </c>
      <c r="K2" s="31">
        <f>B2*C2*E2*0.15</f>
        <v>143.35307370000001</v>
      </c>
      <c r="L2" s="31">
        <f>B2*C2*F2*0.44</f>
        <v>70.45355988</v>
      </c>
      <c r="M2" s="31">
        <f>B2*C2*E2*0.48</f>
        <v>458.72983584000002</v>
      </c>
      <c r="N2" s="30">
        <f>B2*C2*F2*0.26</f>
        <v>41.631649019999998</v>
      </c>
      <c r="O2" s="22">
        <f>L2+N2</f>
        <v>112.0852089</v>
      </c>
      <c r="P2" s="22">
        <f>O2/$H2</f>
        <v>6.7108854568315168E-3</v>
      </c>
      <c r="Q2" s="22">
        <f>K2+M2</f>
        <v>602.08290954000006</v>
      </c>
      <c r="R2" s="22">
        <f>Q2/$H2</f>
        <v>3.6048551642917016E-2</v>
      </c>
    </row>
    <row r="3" spans="1:18" x14ac:dyDescent="0.25">
      <c r="A3" s="35" t="s">
        <v>30</v>
      </c>
      <c r="B3" s="8">
        <v>4683</v>
      </c>
      <c r="C3" s="9">
        <v>0.93</v>
      </c>
      <c r="D3" s="10">
        <v>0.49</v>
      </c>
      <c r="E3" s="27">
        <v>7.3599999999999999E-2</v>
      </c>
      <c r="F3" s="10">
        <v>1.23E-2</v>
      </c>
      <c r="G3" s="10">
        <v>0.46239999999999998</v>
      </c>
      <c r="H3" s="34">
        <v>5642</v>
      </c>
      <c r="I3" s="11"/>
      <c r="J3" s="5">
        <f t="shared" ref="J3:J13" si="0">B3*C3*G3*0.19</f>
        <v>382.62957263999999</v>
      </c>
      <c r="K3" s="33">
        <f t="shared" ref="K3:K13" si="1">B3*C3*E3*0.15</f>
        <v>48.081297599999999</v>
      </c>
      <c r="L3" s="33">
        <f t="shared" ref="L3:L13" si="2">B3*C3*F3*0.44</f>
        <v>23.570288280000003</v>
      </c>
      <c r="M3" s="33">
        <f t="shared" ref="M3:M13" si="3">B3*C3*E3*0.48</f>
        <v>153.86015232</v>
      </c>
      <c r="N3" s="33">
        <f t="shared" ref="N3:N13" si="4">B3*C3*F3*0.26</f>
        <v>13.927897620000003</v>
      </c>
      <c r="O3" s="32">
        <f>L3+N3</f>
        <v>37.49818590000001</v>
      </c>
      <c r="P3" s="22">
        <f t="shared" ref="P3:R13" si="5">O3/$H3</f>
        <v>6.6462576923076938E-3</v>
      </c>
      <c r="Q3" s="32">
        <f t="shared" ref="Q3:Q13" si="6">K3+M3</f>
        <v>201.94144992</v>
      </c>
      <c r="R3" s="22">
        <f>Q3/$H3</f>
        <v>3.5792529230769234E-2</v>
      </c>
    </row>
    <row r="4" spans="1:18" x14ac:dyDescent="0.25">
      <c r="A4" s="35"/>
      <c r="B4" s="8"/>
      <c r="C4" s="9"/>
      <c r="D4" s="10"/>
      <c r="E4" s="27">
        <f t="shared" ref="E4:E13" si="7">D4/6.25</f>
        <v>0</v>
      </c>
      <c r="F4" s="10"/>
      <c r="G4" s="10"/>
      <c r="H4" s="34"/>
      <c r="I4" s="11"/>
      <c r="J4" s="28">
        <f t="shared" si="0"/>
        <v>0</v>
      </c>
      <c r="K4" s="28">
        <f t="shared" si="1"/>
        <v>0</v>
      </c>
      <c r="L4" s="28">
        <f t="shared" si="2"/>
        <v>0</v>
      </c>
      <c r="M4" s="28">
        <f t="shared" si="3"/>
        <v>0</v>
      </c>
      <c r="N4" s="28">
        <f t="shared" si="4"/>
        <v>0</v>
      </c>
      <c r="O4" s="28">
        <f>L4+N4</f>
        <v>0</v>
      </c>
      <c r="P4" s="29" t="e">
        <f t="shared" si="5"/>
        <v>#DIV/0!</v>
      </c>
      <c r="Q4" s="28">
        <f>K4+M4</f>
        <v>0</v>
      </c>
      <c r="R4" s="26" t="e">
        <f t="shared" si="5"/>
        <v>#DIV/0!</v>
      </c>
    </row>
    <row r="5" spans="1:18" x14ac:dyDescent="0.25">
      <c r="A5" s="35"/>
      <c r="B5" s="8"/>
      <c r="C5" s="9"/>
      <c r="D5" s="10"/>
      <c r="E5" s="27">
        <f t="shared" si="7"/>
        <v>0</v>
      </c>
      <c r="F5" s="10"/>
      <c r="G5" s="10"/>
      <c r="H5" s="21"/>
      <c r="I5" s="11"/>
      <c r="J5" s="28">
        <f t="shared" si="0"/>
        <v>0</v>
      </c>
      <c r="K5" s="28">
        <f t="shared" si="1"/>
        <v>0</v>
      </c>
      <c r="L5" s="28">
        <f t="shared" si="2"/>
        <v>0</v>
      </c>
      <c r="M5" s="28">
        <f t="shared" si="3"/>
        <v>0</v>
      </c>
      <c r="N5" s="28">
        <f t="shared" si="4"/>
        <v>0</v>
      </c>
      <c r="O5" s="28">
        <f>L5+N5</f>
        <v>0</v>
      </c>
      <c r="P5" s="29" t="e">
        <f t="shared" si="5"/>
        <v>#DIV/0!</v>
      </c>
      <c r="Q5" s="28">
        <f t="shared" si="6"/>
        <v>0</v>
      </c>
      <c r="R5" s="26" t="e">
        <f t="shared" si="5"/>
        <v>#DIV/0!</v>
      </c>
    </row>
    <row r="6" spans="1:18" x14ac:dyDescent="0.25">
      <c r="A6" s="35"/>
      <c r="B6" s="8"/>
      <c r="C6" s="9"/>
      <c r="D6" s="10"/>
      <c r="E6" s="27">
        <f t="shared" si="7"/>
        <v>0</v>
      </c>
      <c r="F6" s="10"/>
      <c r="G6" s="10"/>
      <c r="H6" s="21"/>
      <c r="I6" s="11"/>
      <c r="J6" s="28">
        <f t="shared" si="0"/>
        <v>0</v>
      </c>
      <c r="K6" s="28">
        <f t="shared" si="1"/>
        <v>0</v>
      </c>
      <c r="L6" s="28">
        <f t="shared" si="2"/>
        <v>0</v>
      </c>
      <c r="M6" s="28">
        <f t="shared" si="3"/>
        <v>0</v>
      </c>
      <c r="N6" s="28">
        <f t="shared" si="4"/>
        <v>0</v>
      </c>
      <c r="O6" s="28">
        <f>L6+N6</f>
        <v>0</v>
      </c>
      <c r="P6" s="29" t="e">
        <f t="shared" si="5"/>
        <v>#DIV/0!</v>
      </c>
      <c r="Q6" s="28">
        <f t="shared" si="6"/>
        <v>0</v>
      </c>
      <c r="R6" s="26" t="e">
        <f t="shared" si="5"/>
        <v>#DIV/0!</v>
      </c>
    </row>
    <row r="7" spans="1:18" x14ac:dyDescent="0.25">
      <c r="A7" s="35"/>
      <c r="B7" s="8"/>
      <c r="C7" s="9"/>
      <c r="D7" s="10"/>
      <c r="E7" s="27">
        <f t="shared" si="7"/>
        <v>0</v>
      </c>
      <c r="F7" s="10"/>
      <c r="G7" s="10"/>
      <c r="H7" s="21"/>
      <c r="I7" s="11"/>
      <c r="J7" s="25"/>
      <c r="K7" s="25"/>
      <c r="L7" s="25"/>
      <c r="M7" s="25"/>
      <c r="N7" s="25"/>
      <c r="O7" s="25"/>
      <c r="P7" s="26"/>
      <c r="Q7" s="25"/>
      <c r="R7" s="26"/>
    </row>
    <row r="8" spans="1:18" x14ac:dyDescent="0.25">
      <c r="A8" s="35"/>
      <c r="B8" s="8"/>
      <c r="C8" s="9"/>
      <c r="D8" s="10"/>
      <c r="E8" s="27">
        <f t="shared" si="7"/>
        <v>0</v>
      </c>
      <c r="F8" s="10"/>
      <c r="G8" s="10"/>
      <c r="H8" s="21"/>
      <c r="I8" s="11"/>
      <c r="J8" s="25"/>
      <c r="K8" s="25"/>
      <c r="L8" s="25"/>
      <c r="M8" s="25"/>
      <c r="N8" s="25"/>
      <c r="O8" s="25"/>
      <c r="P8" s="26"/>
      <c r="Q8" s="25"/>
      <c r="R8" s="26"/>
    </row>
    <row r="9" spans="1:18" x14ac:dyDescent="0.25">
      <c r="A9" s="2"/>
      <c r="B9" s="8"/>
      <c r="C9" s="9"/>
      <c r="D9" s="10"/>
      <c r="E9" s="27">
        <f>D9/6.25</f>
        <v>0</v>
      </c>
      <c r="F9" s="10"/>
      <c r="G9" s="9"/>
      <c r="H9" s="21"/>
      <c r="I9" s="11"/>
      <c r="J9" s="25"/>
      <c r="K9" s="25"/>
      <c r="L9" s="25"/>
      <c r="M9" s="25"/>
      <c r="N9" s="25"/>
      <c r="O9" s="25"/>
      <c r="P9" s="26"/>
      <c r="Q9" s="25"/>
      <c r="R9" s="26"/>
    </row>
    <row r="10" spans="1:18" x14ac:dyDescent="0.25">
      <c r="A10" s="2"/>
      <c r="B10" s="8"/>
      <c r="C10" s="9"/>
      <c r="D10" s="10"/>
      <c r="E10" s="27">
        <f t="shared" si="7"/>
        <v>0</v>
      </c>
      <c r="F10" s="10"/>
      <c r="G10" s="9"/>
      <c r="H10" s="21"/>
      <c r="I10" s="11"/>
      <c r="J10" s="25"/>
      <c r="K10" s="25"/>
      <c r="L10" s="25"/>
      <c r="M10" s="25"/>
      <c r="N10" s="25"/>
      <c r="O10" s="25"/>
      <c r="P10" s="26"/>
      <c r="Q10" s="25"/>
      <c r="R10" s="26"/>
    </row>
    <row r="11" spans="1:18" x14ac:dyDescent="0.25">
      <c r="A11" s="2"/>
      <c r="B11" s="8"/>
      <c r="C11" s="9"/>
      <c r="D11" s="10"/>
      <c r="E11" s="27">
        <f t="shared" si="7"/>
        <v>0</v>
      </c>
      <c r="F11" s="10"/>
      <c r="G11" s="9"/>
      <c r="H11" s="21"/>
      <c r="I11" s="11"/>
      <c r="J11" s="25"/>
      <c r="K11" s="25"/>
      <c r="L11" s="25"/>
      <c r="M11" s="25"/>
      <c r="N11" s="25"/>
      <c r="O11" s="25"/>
      <c r="P11" s="26"/>
      <c r="Q11" s="25"/>
      <c r="R11" s="26"/>
    </row>
    <row r="12" spans="1:18" x14ac:dyDescent="0.25">
      <c r="A12" s="2"/>
      <c r="B12" s="8"/>
      <c r="C12" s="9"/>
      <c r="D12" s="10"/>
      <c r="E12" s="27">
        <f t="shared" si="7"/>
        <v>0</v>
      </c>
      <c r="F12" s="10"/>
      <c r="G12" s="9"/>
      <c r="H12" s="21"/>
      <c r="I12" s="11"/>
      <c r="J12" s="25"/>
      <c r="K12" s="25"/>
      <c r="L12" s="25"/>
      <c r="M12" s="25"/>
      <c r="N12" s="25"/>
      <c r="O12" s="25"/>
      <c r="P12" s="26"/>
      <c r="Q12" s="25"/>
      <c r="R12" s="26"/>
    </row>
    <row r="13" spans="1:18" x14ac:dyDescent="0.25">
      <c r="A13" s="3" t="s">
        <v>20</v>
      </c>
      <c r="B13" s="8"/>
      <c r="C13" s="9"/>
      <c r="D13" s="10"/>
      <c r="E13" s="24">
        <f t="shared" si="7"/>
        <v>0</v>
      </c>
      <c r="F13" s="10"/>
      <c r="G13" s="9"/>
      <c r="H13" s="21"/>
      <c r="I13" s="11"/>
      <c r="J13" s="5">
        <f t="shared" si="0"/>
        <v>0</v>
      </c>
      <c r="K13" s="5">
        <f t="shared" si="1"/>
        <v>0</v>
      </c>
      <c r="L13" s="5">
        <f t="shared" si="2"/>
        <v>0</v>
      </c>
      <c r="M13" s="5">
        <f t="shared" si="3"/>
        <v>0</v>
      </c>
      <c r="N13" s="5">
        <f t="shared" si="4"/>
        <v>0</v>
      </c>
      <c r="O13" s="5">
        <f>L13+N13</f>
        <v>0</v>
      </c>
      <c r="P13" s="22" t="e">
        <f t="shared" si="5"/>
        <v>#DIV/0!</v>
      </c>
      <c r="Q13" s="5">
        <f t="shared" si="6"/>
        <v>0</v>
      </c>
      <c r="R13" s="22" t="e">
        <f t="shared" si="5"/>
        <v>#DIV/0!</v>
      </c>
    </row>
    <row r="14" spans="1:18" x14ac:dyDescent="0.25">
      <c r="J14" s="6"/>
      <c r="K14" s="6"/>
      <c r="L14" s="6"/>
      <c r="M14" s="6"/>
      <c r="N14" s="6"/>
      <c r="P14" s="20"/>
      <c r="R14" s="20"/>
    </row>
    <row r="15" spans="1:18" ht="18.75" x14ac:dyDescent="0.3">
      <c r="A15" s="4" t="s">
        <v>21</v>
      </c>
      <c r="B15" s="19">
        <f>SUM(B2:B13)</f>
        <v>18240</v>
      </c>
      <c r="C15" s="2"/>
      <c r="D15" s="2"/>
      <c r="E15" s="12"/>
      <c r="F15" s="2"/>
      <c r="G15" s="2"/>
      <c r="H15" s="19">
        <f>SUM(H2:H13)</f>
        <v>22344</v>
      </c>
      <c r="I15" s="2"/>
      <c r="J15" s="7">
        <f>SUM(J2:J13)</f>
        <v>1468.0405455300001</v>
      </c>
      <c r="K15" s="7">
        <f t="shared" ref="K15:N15" si="8">SUM(K2:K13)</f>
        <v>191.43437130000001</v>
      </c>
      <c r="L15" s="7">
        <f t="shared" si="8"/>
        <v>94.02384816</v>
      </c>
      <c r="M15" s="7">
        <f t="shared" si="8"/>
        <v>612.58998816000008</v>
      </c>
      <c r="N15" s="7">
        <f t="shared" si="8"/>
        <v>55.559546640000001</v>
      </c>
      <c r="O15" s="7">
        <f>SUM(O2:O13)</f>
        <v>149.58339480000001</v>
      </c>
      <c r="P15" s="23">
        <f>O15/$H15</f>
        <v>6.6945665413533839E-3</v>
      </c>
      <c r="Q15" s="7">
        <f>SUM(Q2:Q13)</f>
        <v>804.02435946000003</v>
      </c>
      <c r="R15" s="23">
        <f>Q15/$H15</f>
        <v>3.5983904379699248E-2</v>
      </c>
    </row>
    <row r="16" spans="1:18" x14ac:dyDescent="0.25">
      <c r="P16" s="20"/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135C9C536C041A1192631F5541F7E" ma:contentTypeVersion="17" ma:contentTypeDescription="Create a new document." ma:contentTypeScope="" ma:versionID="fea289dab1cf0a371e81adbeeaf3d224">
  <xsd:schema xmlns:xsd="http://www.w3.org/2001/XMLSchema" xmlns:xs="http://www.w3.org/2001/XMLSchema" xmlns:p="http://schemas.microsoft.com/office/2006/metadata/properties" xmlns:ns2="7ae0d8b1-e8de-4004-b479-8567c8a711ed" xmlns:ns3="5dd14706-f055-4d77-b6b0-f56aa960b21a" targetNamespace="http://schemas.microsoft.com/office/2006/metadata/properties" ma:root="true" ma:fieldsID="d7c0c5ae4fbb9febb12a8d83466d092a" ns2:_="" ns3:_="">
    <xsd:import namespace="7ae0d8b1-e8de-4004-b479-8567c8a711ed"/>
    <xsd:import namespace="5dd14706-f055-4d77-b6b0-f56aa960b2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0d8b1-e8de-4004-b479-8567c8a71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ece4705-5bb3-4325-a24f-33fdeca92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14706-f055-4d77-b6b0-f56aa960b2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d3baf4-7d57-4ca5-bb1b-d9d0fd69acbf}" ma:internalName="TaxCatchAll" ma:showField="CatchAllData" ma:web="5dd14706-f055-4d77-b6b0-f56aa960b2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e0d8b1-e8de-4004-b479-8567c8a711ed">
      <Terms xmlns="http://schemas.microsoft.com/office/infopath/2007/PartnerControls"/>
    </lcf76f155ced4ddcb4097134ff3c332f>
    <TaxCatchAll xmlns="5dd14706-f055-4d77-b6b0-f56aa960b21a" xsi:nil="true"/>
    <Date xmlns="7ae0d8b1-e8de-4004-b479-8567c8a711ed" xsi:nil="true"/>
  </documentManagement>
</p:properties>
</file>

<file path=customXml/itemProps1.xml><?xml version="1.0" encoding="utf-8"?>
<ds:datastoreItem xmlns:ds="http://schemas.openxmlformats.org/officeDocument/2006/customXml" ds:itemID="{A4F9D561-BBD5-42DB-96C8-364FF2B44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0d8b1-e8de-4004-b479-8567c8a711ed"/>
    <ds:schemaRef ds:uri="5dd14706-f055-4d77-b6b0-f56aa960b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48A36A-2D7A-4454-A5F7-969F3BD643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8AB1E-E7F5-42DA-BC7A-349643C7C993}">
  <ds:schemaRefs>
    <ds:schemaRef ds:uri="http://schemas.microsoft.com/office/2006/metadata/properties"/>
    <ds:schemaRef ds:uri="http://schemas.microsoft.com/office/infopath/2007/PartnerControls"/>
    <ds:schemaRef ds:uri="7ae0d8b1-e8de-4004-b479-8567c8a711ed"/>
    <ds:schemaRef ds:uri="5dd14706-f055-4d77-b6b0-f56aa960b2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Fóður</vt:lpstr>
      <vt:lpstr>Smolt Station</vt:lpstr>
      <vt:lpstr>Grow 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Hulda Soffía Jónasdóttir</dc:creator>
  <cp:keywords/>
  <dc:description/>
  <cp:lastModifiedBy>Kristín Hartmannsdóttir</cp:lastModifiedBy>
  <cp:revision/>
  <dcterms:created xsi:type="dcterms:W3CDTF">2020-05-08T18:21:53Z</dcterms:created>
  <dcterms:modified xsi:type="dcterms:W3CDTF">2025-04-30T14:23:15Z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0x010100068135C9C536C041A1192631F5541F7E</vt:lpwstr>
  </property>
  <property fmtid="{D5CDD505-2E9C-101B-9397-08002B2CF9AE}" pid="3" name="MediaServiceImageTags">
    <vt:lpwstr/>
  </property>
</Properties>
</file>